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010" windowHeight="11760" tabRatio="773" activeTab="2"/>
  </bookViews>
  <sheets>
    <sheet name="SaltosSimples" sheetId="1" r:id="rId1"/>
    <sheet name="SaltosRepetidosIntermitentes" sheetId="4" r:id="rId2"/>
    <sheet name="15&quot; CMJr" sheetId="15" r:id="rId3"/>
  </sheets>
  <definedNames>
    <definedName name="_xlnm.Print_Area" localSheetId="2">'15" CMJr'!#REF!</definedName>
    <definedName name="_xlnm.Print_Area" localSheetId="1">SaltosRepetidosIntermitentes!$B$1:$T$73</definedName>
  </definedNames>
  <calcPr calcId="125725"/>
</workbook>
</file>

<file path=xl/calcChain.xml><?xml version="1.0" encoding="utf-8"?>
<calcChain xmlns="http://schemas.openxmlformats.org/spreadsheetml/2006/main">
  <c r="K10" i="1"/>
  <c r="V8" i="15"/>
  <c r="V9"/>
  <c r="I79" i="4" l="1"/>
  <c r="AD56"/>
  <c r="AD57"/>
  <c r="J56"/>
  <c r="J57"/>
  <c r="AD32"/>
  <c r="AD33"/>
  <c r="J32"/>
  <c r="J33"/>
  <c r="AD8"/>
  <c r="AD9"/>
  <c r="C122" i="1"/>
  <c r="Y5" i="15"/>
  <c r="C120" i="1" s="1"/>
  <c r="Q51"/>
  <c r="O51"/>
  <c r="I77" i="4" s="1"/>
  <c r="K51" i="1"/>
  <c r="D92" s="1"/>
  <c r="H4"/>
  <c r="H23"/>
  <c r="B23"/>
  <c r="D18"/>
  <c r="C18"/>
  <c r="C118" s="1"/>
  <c r="B18"/>
  <c r="R32"/>
  <c r="O32"/>
  <c r="C116" l="1"/>
  <c r="F116" s="1"/>
  <c r="K5" i="4"/>
  <c r="O5" s="1"/>
  <c r="W5" i="15"/>
  <c r="AA5" s="1"/>
  <c r="U32" i="1"/>
  <c r="V32"/>
  <c r="W32"/>
  <c r="T32"/>
  <c r="S32"/>
  <c r="Q32"/>
  <c r="P32"/>
  <c r="C55"/>
  <c r="W33" l="1"/>
  <c r="K18" s="1"/>
  <c r="Q33"/>
  <c r="E18" s="1"/>
  <c r="T33"/>
  <c r="H18" s="1"/>
  <c r="U53" i="15"/>
  <c r="U54"/>
  <c r="U56" s="1"/>
  <c r="U55"/>
  <c r="T55"/>
  <c r="T54"/>
  <c r="T53"/>
  <c r="S55"/>
  <c r="S53"/>
  <c r="S57" s="1"/>
  <c r="S54"/>
  <c r="R53"/>
  <c r="R54"/>
  <c r="R55"/>
  <c r="Q53"/>
  <c r="Q54"/>
  <c r="Q57" s="1"/>
  <c r="Q55"/>
  <c r="P55"/>
  <c r="Z54" s="1"/>
  <c r="P54"/>
  <c r="P53"/>
  <c r="T56"/>
  <c r="S56"/>
  <c r="R56"/>
  <c r="Z53"/>
  <c r="T57"/>
  <c r="R57"/>
  <c r="P57"/>
  <c r="Y57" s="1"/>
  <c r="Q43"/>
  <c r="R43"/>
  <c r="R47" s="1"/>
  <c r="S43"/>
  <c r="T43"/>
  <c r="T47" s="1"/>
  <c r="U43"/>
  <c r="Q44"/>
  <c r="Q46" s="1"/>
  <c r="R44"/>
  <c r="S44"/>
  <c r="S46" s="1"/>
  <c r="T44"/>
  <c r="U44"/>
  <c r="U46" s="1"/>
  <c r="Q45"/>
  <c r="R45"/>
  <c r="R46" s="1"/>
  <c r="S45"/>
  <c r="T45"/>
  <c r="T46" s="1"/>
  <c r="U45"/>
  <c r="P45"/>
  <c r="Y45" s="1"/>
  <c r="P64" s="1"/>
  <c r="P44"/>
  <c r="P43"/>
  <c r="Y43" s="1"/>
  <c r="V34"/>
  <c r="V35"/>
  <c r="Q34"/>
  <c r="R34"/>
  <c r="S34"/>
  <c r="T34"/>
  <c r="U34"/>
  <c r="Q35"/>
  <c r="R35"/>
  <c r="S35"/>
  <c r="T35"/>
  <c r="U35"/>
  <c r="P35"/>
  <c r="P36" s="1"/>
  <c r="P34"/>
  <c r="V33"/>
  <c r="V37" s="1"/>
  <c r="Q33"/>
  <c r="R33"/>
  <c r="S33"/>
  <c r="T33"/>
  <c r="U33"/>
  <c r="P33"/>
  <c r="P37" s="1"/>
  <c r="Q37"/>
  <c r="P9"/>
  <c r="P8"/>
  <c r="O9"/>
  <c r="O8"/>
  <c r="Q9"/>
  <c r="Q8"/>
  <c r="U9"/>
  <c r="T9"/>
  <c r="S9"/>
  <c r="R9"/>
  <c r="N9"/>
  <c r="M9"/>
  <c r="L9"/>
  <c r="K9"/>
  <c r="J9"/>
  <c r="I9"/>
  <c r="H9"/>
  <c r="G9"/>
  <c r="F9"/>
  <c r="E9"/>
  <c r="D9"/>
  <c r="C9"/>
  <c r="U8"/>
  <c r="T8"/>
  <c r="S8"/>
  <c r="R8"/>
  <c r="N8"/>
  <c r="M8"/>
  <c r="L8"/>
  <c r="K8"/>
  <c r="J8"/>
  <c r="I8"/>
  <c r="H8"/>
  <c r="G8"/>
  <c r="F8"/>
  <c r="E8"/>
  <c r="D8"/>
  <c r="C8"/>
  <c r="Z7"/>
  <c r="Y7"/>
  <c r="Z6"/>
  <c r="Y6"/>
  <c r="Z5"/>
  <c r="O53" i="1"/>
  <c r="O52"/>
  <c r="D94"/>
  <c r="D93"/>
  <c r="H106"/>
  <c r="E23"/>
  <c r="C92" s="1"/>
  <c r="K55"/>
  <c r="W9" i="15" s="1"/>
  <c r="W57" s="1"/>
  <c r="K54" i="1"/>
  <c r="W8" i="15" s="1"/>
  <c r="W56" s="1"/>
  <c r="H55" i="1"/>
  <c r="I80" i="4" s="1"/>
  <c r="C54" i="1"/>
  <c r="D55"/>
  <c r="G55"/>
  <c r="H54"/>
  <c r="G54"/>
  <c r="E55"/>
  <c r="F54"/>
  <c r="E54"/>
  <c r="F55"/>
  <c r="C57" i="4"/>
  <c r="D54" i="1"/>
  <c r="G56" i="4"/>
  <c r="G57"/>
  <c r="AC32"/>
  <c r="AC33"/>
  <c r="AC8"/>
  <c r="AC9"/>
  <c r="J8"/>
  <c r="J9"/>
  <c r="H3" i="1"/>
  <c r="C8" i="4"/>
  <c r="F9"/>
  <c r="H9"/>
  <c r="C9"/>
  <c r="AC57"/>
  <c r="AB57"/>
  <c r="AA57"/>
  <c r="Z57"/>
  <c r="Y57"/>
  <c r="X57"/>
  <c r="W57"/>
  <c r="AC56"/>
  <c r="AB56"/>
  <c r="AA56"/>
  <c r="Z56"/>
  <c r="Y56"/>
  <c r="X56"/>
  <c r="W56"/>
  <c r="AH55"/>
  <c r="AG55"/>
  <c r="H79" s="1"/>
  <c r="AH54"/>
  <c r="AG54"/>
  <c r="H78" s="1"/>
  <c r="AH53"/>
  <c r="AG53"/>
  <c r="I57"/>
  <c r="H57"/>
  <c r="F57"/>
  <c r="E57"/>
  <c r="D57"/>
  <c r="I56"/>
  <c r="H56"/>
  <c r="F56"/>
  <c r="E56"/>
  <c r="D56"/>
  <c r="C56"/>
  <c r="N55"/>
  <c r="M55"/>
  <c r="G79" s="1"/>
  <c r="N54"/>
  <c r="M54"/>
  <c r="G78" s="1"/>
  <c r="N53"/>
  <c r="M53"/>
  <c r="G77" s="1"/>
  <c r="G80" s="1"/>
  <c r="AB33"/>
  <c r="AA33"/>
  <c r="Z33"/>
  <c r="Y33"/>
  <c r="X33"/>
  <c r="W33"/>
  <c r="AB32"/>
  <c r="AA32"/>
  <c r="Z32"/>
  <c r="Y32"/>
  <c r="X32"/>
  <c r="W32"/>
  <c r="AH31"/>
  <c r="AG31"/>
  <c r="F79" s="1"/>
  <c r="AH30"/>
  <c r="AG30"/>
  <c r="F78" s="1"/>
  <c r="AH29"/>
  <c r="AG29"/>
  <c r="F77" s="1"/>
  <c r="F80" s="1"/>
  <c r="I33"/>
  <c r="H33"/>
  <c r="G33"/>
  <c r="F33"/>
  <c r="E33"/>
  <c r="D33"/>
  <c r="C33"/>
  <c r="I32"/>
  <c r="H32"/>
  <c r="G32"/>
  <c r="F32"/>
  <c r="E32"/>
  <c r="D32"/>
  <c r="C32"/>
  <c r="N31"/>
  <c r="M31"/>
  <c r="E79" s="1"/>
  <c r="N30"/>
  <c r="M30"/>
  <c r="E78" s="1"/>
  <c r="N29"/>
  <c r="M29"/>
  <c r="E77" s="1"/>
  <c r="E80" s="1"/>
  <c r="AB9"/>
  <c r="AA9"/>
  <c r="Z9"/>
  <c r="Y9"/>
  <c r="X9"/>
  <c r="W9"/>
  <c r="AB8"/>
  <c r="AA8"/>
  <c r="Z8"/>
  <c r="Y8"/>
  <c r="X8"/>
  <c r="W8"/>
  <c r="AH7"/>
  <c r="AG7"/>
  <c r="D79" s="1"/>
  <c r="AH6"/>
  <c r="AG6"/>
  <c r="D78" s="1"/>
  <c r="AH5"/>
  <c r="AG5"/>
  <c r="D77" s="1"/>
  <c r="D80" s="1"/>
  <c r="I9"/>
  <c r="G9"/>
  <c r="E9"/>
  <c r="D9"/>
  <c r="I8"/>
  <c r="H8"/>
  <c r="G8"/>
  <c r="F8"/>
  <c r="E8"/>
  <c r="D8"/>
  <c r="N7"/>
  <c r="M7"/>
  <c r="C79" s="1"/>
  <c r="N6"/>
  <c r="M6"/>
  <c r="C78" s="1"/>
  <c r="N5"/>
  <c r="M5"/>
  <c r="C77" s="1"/>
  <c r="G23" i="1"/>
  <c r="F23"/>
  <c r="D23"/>
  <c r="B34" s="1"/>
  <c r="C23"/>
  <c r="J18"/>
  <c r="I18"/>
  <c r="G18"/>
  <c r="F18"/>
  <c r="W6" i="15" l="1"/>
  <c r="K6" i="4"/>
  <c r="I78"/>
  <c r="W7" i="15"/>
  <c r="W35" s="1"/>
  <c r="K7" i="4"/>
  <c r="K78"/>
  <c r="Z34" i="15"/>
  <c r="U37"/>
  <c r="S37"/>
  <c r="Z33"/>
  <c r="T36"/>
  <c r="R36"/>
  <c r="V36"/>
  <c r="U57"/>
  <c r="K79" i="4"/>
  <c r="AH57"/>
  <c r="AH33"/>
  <c r="AG9"/>
  <c r="F120" i="1"/>
  <c r="Y53" i="15"/>
  <c r="Q62" s="1"/>
  <c r="Y54"/>
  <c r="Z43"/>
  <c r="C80" i="4"/>
  <c r="F118" i="1"/>
  <c r="I23"/>
  <c r="I26"/>
  <c r="B108"/>
  <c r="B29"/>
  <c r="B110"/>
  <c r="F110"/>
  <c r="G110" s="1"/>
  <c r="K23"/>
  <c r="J23"/>
  <c r="S51"/>
  <c r="O77" i="4"/>
  <c r="P7"/>
  <c r="P5"/>
  <c r="AE54"/>
  <c r="AL53" s="1"/>
  <c r="R5"/>
  <c r="R79"/>
  <c r="R77"/>
  <c r="AA7" i="15"/>
  <c r="AA45" s="1"/>
  <c r="AB5"/>
  <c r="AB7"/>
  <c r="W34"/>
  <c r="N63" s="1"/>
  <c r="AD5"/>
  <c r="F108" i="1"/>
  <c r="G108" s="1"/>
  <c r="J26"/>
  <c r="C29"/>
  <c r="B106"/>
  <c r="C106" s="1"/>
  <c r="I106"/>
  <c r="E92"/>
  <c r="F106"/>
  <c r="G106" s="1"/>
  <c r="O55"/>
  <c r="O54"/>
  <c r="D95"/>
  <c r="C110"/>
  <c r="C108"/>
  <c r="K9" i="4"/>
  <c r="K33" s="1"/>
  <c r="O7"/>
  <c r="O79" s="1"/>
  <c r="K26" i="1"/>
  <c r="K8" i="4"/>
  <c r="AE56" s="1"/>
  <c r="T37" i="15"/>
  <c r="Q56"/>
  <c r="Y33"/>
  <c r="O62" s="1"/>
  <c r="R37"/>
  <c r="Y34"/>
  <c r="U36"/>
  <c r="S36"/>
  <c r="Y36" s="1"/>
  <c r="O65" s="1"/>
  <c r="Q36"/>
  <c r="P46"/>
  <c r="Y46" s="1"/>
  <c r="P65" s="1"/>
  <c r="N64"/>
  <c r="U64" s="1"/>
  <c r="W45"/>
  <c r="W55" s="1"/>
  <c r="O63"/>
  <c r="P62"/>
  <c r="Q66"/>
  <c r="AF55"/>
  <c r="Q63"/>
  <c r="Y9"/>
  <c r="W33"/>
  <c r="W37"/>
  <c r="N66" s="1"/>
  <c r="AA43"/>
  <c r="Q47"/>
  <c r="S47"/>
  <c r="U47"/>
  <c r="W47"/>
  <c r="W46"/>
  <c r="Y35"/>
  <c r="O64" s="1"/>
  <c r="Y44"/>
  <c r="Y55"/>
  <c r="Q64" s="1"/>
  <c r="P47"/>
  <c r="W36"/>
  <c r="N65" s="1"/>
  <c r="Z56"/>
  <c r="P56"/>
  <c r="Y56" s="1"/>
  <c r="Q65" s="1"/>
  <c r="Z45"/>
  <c r="Z44"/>
  <c r="AD35"/>
  <c r="Z36"/>
  <c r="AD7"/>
  <c r="N57" i="4"/>
  <c r="M33"/>
  <c r="M9"/>
  <c r="T5" s="1"/>
  <c r="AH9"/>
  <c r="N33"/>
  <c r="AG33"/>
  <c r="M57"/>
  <c r="AG57"/>
  <c r="Y8" i="15"/>
  <c r="Z8"/>
  <c r="R7" i="4"/>
  <c r="N9"/>
  <c r="K29"/>
  <c r="K31"/>
  <c r="AE6"/>
  <c r="AL5" s="1"/>
  <c r="AE29"/>
  <c r="AE31"/>
  <c r="K54"/>
  <c r="R53" s="1"/>
  <c r="AE53"/>
  <c r="AE55"/>
  <c r="K30"/>
  <c r="R29" s="1"/>
  <c r="AE5"/>
  <c r="AE7"/>
  <c r="AE30"/>
  <c r="AL29" s="1"/>
  <c r="K53"/>
  <c r="K55"/>
  <c r="K57"/>
  <c r="F29" i="1"/>
  <c r="E29"/>
  <c r="C34"/>
  <c r="N8" i="4"/>
  <c r="N32"/>
  <c r="N56"/>
  <c r="AG8"/>
  <c r="AG32"/>
  <c r="AH56"/>
  <c r="M8"/>
  <c r="AH8"/>
  <c r="M32"/>
  <c r="AH32"/>
  <c r="M56"/>
  <c r="AG56"/>
  <c r="H77"/>
  <c r="H80" s="1"/>
  <c r="AL55" l="1"/>
  <c r="K80"/>
  <c r="K77"/>
  <c r="T77"/>
  <c r="D29" i="1"/>
  <c r="Z46" i="15"/>
  <c r="AB33"/>
  <c r="AA35"/>
  <c r="AF7"/>
  <c r="T31" i="4"/>
  <c r="AA55" i="15"/>
  <c r="AE57" i="4"/>
  <c r="AE33"/>
  <c r="W44" i="15"/>
  <c r="G29" i="1"/>
  <c r="AE32" i="4"/>
  <c r="K32"/>
  <c r="AD33" i="15"/>
  <c r="P55" i="4"/>
  <c r="P53"/>
  <c r="AJ7"/>
  <c r="AJ5"/>
  <c r="AJ55"/>
  <c r="AJ53"/>
  <c r="AJ31"/>
  <c r="AJ29"/>
  <c r="P31"/>
  <c r="P29"/>
  <c r="F122" i="1"/>
  <c r="AB35" i="15"/>
  <c r="T7" i="4"/>
  <c r="AE8"/>
  <c r="AE9"/>
  <c r="AN7" s="1"/>
  <c r="T29"/>
  <c r="V64" i="15"/>
  <c r="T64"/>
  <c r="K56" i="4"/>
  <c r="AI55"/>
  <c r="AI53"/>
  <c r="O55"/>
  <c r="O53"/>
  <c r="AI7"/>
  <c r="AI5"/>
  <c r="AI31"/>
  <c r="AI29"/>
  <c r="O31"/>
  <c r="O29"/>
  <c r="AL7"/>
  <c r="T65" i="15"/>
  <c r="Z35"/>
  <c r="AF5"/>
  <c r="Y47"/>
  <c r="AF45" s="1"/>
  <c r="Y37"/>
  <c r="V63"/>
  <c r="V65"/>
  <c r="T63"/>
  <c r="AA53"/>
  <c r="AA33"/>
  <c r="N62"/>
  <c r="V62" s="1"/>
  <c r="W43"/>
  <c r="AB45" s="1"/>
  <c r="U65"/>
  <c r="P66"/>
  <c r="U66" s="1"/>
  <c r="P63"/>
  <c r="U63" s="1"/>
  <c r="AD45"/>
  <c r="V66"/>
  <c r="Z55"/>
  <c r="AF53"/>
  <c r="AF43"/>
  <c r="AN55" i="4"/>
  <c r="AN53"/>
  <c r="AN31"/>
  <c r="AN29"/>
  <c r="AL31"/>
  <c r="R55"/>
  <c r="R31"/>
  <c r="T55"/>
  <c r="T53"/>
  <c r="AF33" i="15"/>
  <c r="O66"/>
  <c r="T66" s="1"/>
  <c r="AF35"/>
  <c r="T79" i="4" l="1"/>
  <c r="P77"/>
  <c r="P79"/>
  <c r="W54" i="15"/>
  <c r="AD43"/>
  <c r="AN5" i="4"/>
  <c r="AB43" i="15"/>
  <c r="U62"/>
  <c r="T62"/>
  <c r="W53"/>
  <c r="AD53" l="1"/>
  <c r="AD55"/>
  <c r="AB53"/>
  <c r="AB55"/>
</calcChain>
</file>

<file path=xl/sharedStrings.xml><?xml version="1.0" encoding="utf-8"?>
<sst xmlns="http://schemas.openxmlformats.org/spreadsheetml/2006/main" count="534" uniqueCount="144">
  <si>
    <t>DATOS PERSONALES</t>
  </si>
  <si>
    <t>Apellido y Nombre</t>
  </si>
  <si>
    <t>Deporte/Actividad</t>
  </si>
  <si>
    <t>Puesto</t>
  </si>
  <si>
    <t>Edad</t>
  </si>
  <si>
    <t>Observaciones</t>
  </si>
  <si>
    <t>Objetivos:</t>
  </si>
  <si>
    <t>Valoracion Neuromuscular con ERGOJUMP</t>
  </si>
  <si>
    <t>Motivo de Evaluación</t>
  </si>
  <si>
    <t>SJ</t>
  </si>
  <si>
    <t>Bipodal</t>
  </si>
  <si>
    <t>Derecha</t>
  </si>
  <si>
    <t>Izquierda</t>
  </si>
  <si>
    <t>1°</t>
  </si>
  <si>
    <t>2°</t>
  </si>
  <si>
    <t>3°</t>
  </si>
  <si>
    <t>2º</t>
  </si>
  <si>
    <t>3º</t>
  </si>
  <si>
    <t>IE%</t>
  </si>
  <si>
    <t>Mejor</t>
  </si>
  <si>
    <t>SJ en cm</t>
  </si>
  <si>
    <t xml:space="preserve">SJ </t>
  </si>
  <si>
    <t>Indice Elástico %</t>
  </si>
  <si>
    <t xml:space="preserve">Bipodal </t>
  </si>
  <si>
    <t xml:space="preserve">Derecha </t>
  </si>
  <si>
    <t xml:space="preserve">Izquierda </t>
  </si>
  <si>
    <t>Indice Elástico (en cm)</t>
  </si>
  <si>
    <t>Diferencia %</t>
  </si>
  <si>
    <r>
      <t>Derecha/</t>
    </r>
    <r>
      <rPr>
        <b/>
        <sz val="10"/>
        <color indexed="10"/>
        <rFont val="Verdana"/>
        <family val="2"/>
      </rPr>
      <t>Izquierda</t>
    </r>
  </si>
  <si>
    <t>Diferencia en cm</t>
  </si>
  <si>
    <t>DBL%</t>
  </si>
  <si>
    <t>%DBL=((BIPmax - (UnPizqmax+UnPdermax))/BIPmax)*100</t>
  </si>
  <si>
    <t>Indices</t>
  </si>
  <si>
    <t>Salto N°</t>
  </si>
  <si>
    <t>CMJr</t>
  </si>
  <si>
    <t>Media</t>
  </si>
  <si>
    <t>SD</t>
  </si>
  <si>
    <t xml:space="preserve">H </t>
  </si>
  <si>
    <t>CT</t>
  </si>
  <si>
    <t>FT</t>
  </si>
  <si>
    <t>%</t>
  </si>
  <si>
    <t>Indice Q</t>
  </si>
  <si>
    <t>Q</t>
  </si>
  <si>
    <t>RSI</t>
  </si>
  <si>
    <t>Serie</t>
  </si>
  <si>
    <t>1ª</t>
  </si>
  <si>
    <t>2ª</t>
  </si>
  <si>
    <t>3ª</t>
  </si>
  <si>
    <t>4ª</t>
  </si>
  <si>
    <t>5ª</t>
  </si>
  <si>
    <t>6ª</t>
  </si>
  <si>
    <t>Nacimiento</t>
  </si>
  <si>
    <t>Fecha de Evaluación</t>
  </si>
  <si>
    <t>Evaluación Nº</t>
  </si>
  <si>
    <t>Evaluación Anterior</t>
  </si>
  <si>
    <t>Talla</t>
  </si>
  <si>
    <t>Peso</t>
  </si>
  <si>
    <t>cm</t>
  </si>
  <si>
    <t>kg</t>
  </si>
  <si>
    <t>Evaluación Neuromuscular con ERGOJUMP</t>
  </si>
  <si>
    <t>Evaluación Bipodal 15" CMJr</t>
  </si>
  <si>
    <t>Valoración Neuromuscular Diagnóstica</t>
  </si>
  <si>
    <t>Ver Informe</t>
  </si>
  <si>
    <t>Ver informe</t>
  </si>
  <si>
    <t>Masa Musc</t>
  </si>
  <si>
    <t>años</t>
  </si>
  <si>
    <t>Endomorfia</t>
  </si>
  <si>
    <t>Mesomorfia</t>
  </si>
  <si>
    <t>Ectomorfia</t>
  </si>
  <si>
    <t>CMJe</t>
  </si>
  <si>
    <t>CMJr 1º</t>
  </si>
  <si>
    <t>CMJr 2º</t>
  </si>
  <si>
    <t>Expresado por el mejor RSI (Indice de Fuerza Reactiva)</t>
  </si>
  <si>
    <t>CMJr/CMJe</t>
  </si>
  <si>
    <t>Dif. %</t>
  </si>
  <si>
    <t>H x / CMJr</t>
  </si>
  <si>
    <t>Hi / CMJr</t>
  </si>
  <si>
    <t>CT X / CMJr</t>
  </si>
  <si>
    <t>RSIx / RSI</t>
  </si>
  <si>
    <t>I. Empeño</t>
  </si>
  <si>
    <t>ms</t>
  </si>
  <si>
    <t>1 a 7</t>
  </si>
  <si>
    <t>8 a 13</t>
  </si>
  <si>
    <t>Test 15" CMJr. Comparacion CMJr vs Media saltos 1 a 7</t>
  </si>
  <si>
    <t>Test 15" CMJr. Comparacion CMJr vs Media saltos 8 a 13</t>
  </si>
  <si>
    <t>Test 15" CMJr. Comparacion CMJr vs Media saltos 14 a 19</t>
  </si>
  <si>
    <t>14 a 19</t>
  </si>
  <si>
    <t>Mejor CMJr</t>
  </si>
  <si>
    <t>Dif. % Mejor CMJr</t>
  </si>
  <si>
    <t xml:space="preserve">Media CMJr 15" </t>
  </si>
  <si>
    <t>1º Serie</t>
  </si>
  <si>
    <t>2º Serie</t>
  </si>
  <si>
    <t>3º Serie</t>
  </si>
  <si>
    <t>Altura en cm</t>
  </si>
  <si>
    <t>Watts</t>
  </si>
  <si>
    <r>
      <rPr>
        <b/>
        <sz val="11"/>
        <color theme="0"/>
        <rFont val="Verdana"/>
        <family val="2"/>
      </rPr>
      <t>Altura CG en cm vs Potencia Pico estimada</t>
    </r>
    <r>
      <rPr>
        <b/>
        <sz val="10"/>
        <color theme="0"/>
        <rFont val="Verdana"/>
        <family val="2"/>
      </rPr>
      <t xml:space="preserve"> (Sayers et al., 1999) </t>
    </r>
  </si>
  <si>
    <t>SJ Bipodal</t>
  </si>
  <si>
    <t>SJ Derecha</t>
  </si>
  <si>
    <t>SJ Izquierda</t>
  </si>
  <si>
    <t>CMJe Derecha</t>
  </si>
  <si>
    <t>CMJe Izquierda</t>
  </si>
  <si>
    <t>CMJr Bipodal</t>
  </si>
  <si>
    <t>CMJe Bipodal</t>
  </si>
  <si>
    <t>Referencia</t>
  </si>
  <si>
    <t>CMJr 15"</t>
  </si>
  <si>
    <t>± 4</t>
  </si>
  <si>
    <t>± 5</t>
  </si>
  <si>
    <t>± 6</t>
  </si>
  <si>
    <t>de Bosco C., Cirino F., LoCerto S., 1991; Mero y cols., 1991; Hakkinen K., 1989; Levola M., 1992.</t>
  </si>
  <si>
    <t xml:space="preserve">Media </t>
  </si>
  <si>
    <t>Promedio</t>
  </si>
  <si>
    <t>IE % Promedio de 3 tentativas máximas.</t>
  </si>
  <si>
    <t>sujeto/referencia</t>
  </si>
  <si>
    <r>
      <t xml:space="preserve">Dif. % </t>
    </r>
    <r>
      <rPr>
        <b/>
        <sz val="9"/>
        <color theme="0"/>
        <rFont val="Verdana"/>
        <family val="2"/>
      </rPr>
      <t>(datos)</t>
    </r>
  </si>
  <si>
    <t>I.Elástico</t>
  </si>
  <si>
    <t>Resistencia</t>
  </si>
  <si>
    <t>valor</t>
  </si>
  <si>
    <t>± 2,5</t>
  </si>
  <si>
    <t>H15"/CMJr</t>
  </si>
  <si>
    <t>Hx 6" / CMJr</t>
  </si>
  <si>
    <t>Evaluación SRI. 1º serie</t>
  </si>
  <si>
    <t>Evaluación SRI. 3º serie</t>
  </si>
  <si>
    <t>Evaluación SRI. 5º serie</t>
  </si>
  <si>
    <t>Evaluación SRI. 2º serie</t>
  </si>
  <si>
    <t>Evaluación SRI. 4º serie</t>
  </si>
  <si>
    <t>Evaluación SRI. 6º serie</t>
  </si>
  <si>
    <t>Media SRI</t>
  </si>
  <si>
    <t>Media 1 a 7</t>
  </si>
  <si>
    <t>Media 8 a 13</t>
  </si>
  <si>
    <t>Media 14 a 19</t>
  </si>
  <si>
    <t>Media CMJr (SRI)</t>
  </si>
  <si>
    <t xml:space="preserve">Evaluación SRI. Test Completo </t>
  </si>
  <si>
    <t>Hx 36" / CMJr</t>
  </si>
  <si>
    <t>Prof. Juan Manuel Masse (UNLP)(UNCa)</t>
  </si>
  <si>
    <t>I. Empeño (1º Serie)</t>
  </si>
  <si>
    <t>ABK</t>
  </si>
  <si>
    <t>Base</t>
  </si>
  <si>
    <t>MORONI DANIEL</t>
  </si>
  <si>
    <t>Basquet - EDLP</t>
  </si>
  <si>
    <t>NO</t>
  </si>
  <si>
    <t>CMJe en cm</t>
  </si>
  <si>
    <t>ABKe</t>
  </si>
  <si>
    <t xml:space="preserve">CMJe </t>
  </si>
  <si>
    <t>Media CMJr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</si>
</sst>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\ _P_t_s_-;\-* #,##0\ _P_t_s_-;_-* &quot;-&quot;\ _P_t_s_-;_-@_-"/>
  </numFmts>
  <fonts count="50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b/>
      <i/>
      <sz val="10"/>
      <color indexed="63"/>
      <name val="Verdana"/>
      <family val="2"/>
    </font>
    <font>
      <u/>
      <sz val="10"/>
      <color indexed="12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theme="1"/>
      <name val="Verdana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4"/>
      <color theme="0"/>
      <name val="Verdana"/>
      <family val="2"/>
    </font>
    <font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u/>
      <sz val="10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8"/>
      <color theme="0"/>
      <name val="Verdana"/>
      <family val="2"/>
    </font>
    <font>
      <b/>
      <sz val="11"/>
      <color theme="1"/>
      <name val="Verdana"/>
      <family val="2"/>
    </font>
    <font>
      <sz val="14"/>
      <name val="Verdana"/>
      <family val="2"/>
    </font>
    <font>
      <b/>
      <i/>
      <sz val="11"/>
      <name val="Verdana"/>
      <family val="2"/>
    </font>
    <font>
      <i/>
      <sz val="12"/>
      <name val="Verdana"/>
      <family val="2"/>
    </font>
    <font>
      <b/>
      <sz val="11"/>
      <color theme="0"/>
      <name val="Calibri"/>
      <family val="2"/>
      <scheme val="minor"/>
    </font>
    <font>
      <sz val="12"/>
      <color theme="1"/>
      <name val="Verdana"/>
      <family val="2"/>
    </font>
    <font>
      <sz val="10"/>
      <color theme="0"/>
      <name val="Verdana"/>
      <family val="2"/>
    </font>
    <font>
      <b/>
      <sz val="16"/>
      <name val="Verdana"/>
      <family val="2"/>
    </font>
    <font>
      <b/>
      <i/>
      <sz val="11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6" fillId="0" borderId="0"/>
    <xf numFmtId="165" fontId="29" fillId="0" borderId="0" applyFont="0" applyFill="0" applyBorder="0" applyAlignment="0" applyProtection="0"/>
    <xf numFmtId="0" fontId="29" fillId="0" borderId="0"/>
  </cellStyleXfs>
  <cellXfs count="39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4" fontId="7" fillId="0" borderId="4" xfId="0" quotePrefix="1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26" fillId="5" borderId="5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2" fontId="19" fillId="6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26" fillId="5" borderId="6" xfId="0" applyNumberFormat="1" applyFont="1" applyFill="1" applyBorder="1" applyAlignment="1">
      <alignment horizontal="center" vertical="center"/>
    </xf>
    <xf numFmtId="2" fontId="27" fillId="6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/>
    <xf numFmtId="0" fontId="4" fillId="0" borderId="1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0" fillId="9" borderId="5" xfId="2" applyFont="1" applyFill="1" applyBorder="1" applyAlignment="1">
      <alignment horizontal="center" vertical="center"/>
    </xf>
    <xf numFmtId="2" fontId="30" fillId="0" borderId="5" xfId="2" applyNumberFormat="1" applyFont="1" applyBorder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2" fontId="30" fillId="0" borderId="0" xfId="2" applyNumberFormat="1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12" borderId="5" xfId="2" applyFont="1" applyFill="1" applyBorder="1" applyAlignment="1">
      <alignment horizontal="center" vertical="center"/>
    </xf>
    <xf numFmtId="0" fontId="8" fillId="12" borderId="5" xfId="2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9" fillId="6" borderId="11" xfId="2" applyFont="1" applyFill="1" applyBorder="1" applyAlignment="1">
      <alignment horizontal="center" vertical="center"/>
    </xf>
    <xf numFmtId="2" fontId="9" fillId="6" borderId="16" xfId="2" applyNumberFormat="1" applyFont="1" applyFill="1" applyBorder="1" applyAlignment="1">
      <alignment horizontal="center" vertical="center"/>
    </xf>
    <xf numFmtId="2" fontId="9" fillId="6" borderId="9" xfId="2" applyNumberFormat="1" applyFont="1" applyFill="1" applyBorder="1" applyAlignment="1">
      <alignment horizontal="center" vertical="center"/>
    </xf>
    <xf numFmtId="0" fontId="9" fillId="6" borderId="5" xfId="2" applyFont="1" applyFill="1" applyBorder="1" applyAlignment="1">
      <alignment horizontal="center" vertical="center"/>
    </xf>
    <xf numFmtId="2" fontId="9" fillId="6" borderId="5" xfId="2" applyNumberFormat="1" applyFont="1" applyFill="1" applyBorder="1" applyAlignment="1">
      <alignment horizontal="center" vertical="center"/>
    </xf>
    <xf numFmtId="0" fontId="12" fillId="10" borderId="8" xfId="2" applyFont="1" applyFill="1" applyBorder="1" applyAlignment="1">
      <alignment horizontal="center" vertical="center"/>
    </xf>
    <xf numFmtId="2" fontId="12" fillId="10" borderId="5" xfId="2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2" fontId="9" fillId="12" borderId="5" xfId="2" applyNumberFormat="1" applyFont="1" applyFill="1" applyBorder="1" applyAlignment="1">
      <alignment horizontal="center" vertical="center"/>
    </xf>
    <xf numFmtId="2" fontId="8" fillId="6" borderId="5" xfId="2" applyNumberFormat="1" applyFont="1" applyFill="1" applyBorder="1" applyAlignment="1">
      <alignment horizontal="center" vertical="center"/>
    </xf>
    <xf numFmtId="0" fontId="12" fillId="10" borderId="5" xfId="2" applyFont="1" applyFill="1" applyBorder="1" applyAlignment="1">
      <alignment horizontal="center" vertical="center"/>
    </xf>
    <xf numFmtId="0" fontId="13" fillId="10" borderId="5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14" fontId="35" fillId="6" borderId="0" xfId="0" applyNumberFormat="1" applyFont="1" applyFill="1" applyAlignment="1">
      <alignment horizontal="center" vertical="center"/>
    </xf>
    <xf numFmtId="0" fontId="36" fillId="0" borderId="0" xfId="3" applyAlignment="1">
      <alignment horizontal="center" vertical="center"/>
    </xf>
    <xf numFmtId="0" fontId="36" fillId="0" borderId="0" xfId="3"/>
    <xf numFmtId="0" fontId="36" fillId="0" borderId="0" xfId="3" applyFill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36" fillId="0" borderId="0" xfId="3" applyFill="1" applyBorder="1" applyAlignment="1">
      <alignment horizontal="center" vertical="center"/>
    </xf>
    <xf numFmtId="2" fontId="36" fillId="0" borderId="0" xfId="3" applyNumberFormat="1" applyFill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/>
    </xf>
    <xf numFmtId="0" fontId="29" fillId="0" borderId="0" xfId="3" applyFont="1"/>
    <xf numFmtId="0" fontId="10" fillId="2" borderId="4" xfId="0" applyFont="1" applyFill="1" applyBorder="1" applyAlignment="1">
      <alignment horizontal="center" vertical="center"/>
    </xf>
    <xf numFmtId="2" fontId="41" fillId="6" borderId="4" xfId="0" applyNumberFormat="1" applyFont="1" applyFill="1" applyBorder="1" applyAlignment="1">
      <alignment horizontal="center" vertical="center"/>
    </xf>
    <xf numFmtId="14" fontId="7" fillId="0" borderId="0" xfId="0" quotePrefix="1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2" fontId="30" fillId="0" borderId="5" xfId="3" applyNumberFormat="1" applyFont="1" applyBorder="1" applyAlignment="1">
      <alignment horizontal="center" vertical="center"/>
    </xf>
    <xf numFmtId="0" fontId="30" fillId="0" borderId="0" xfId="3" applyFont="1"/>
    <xf numFmtId="0" fontId="10" fillId="9" borderId="5" xfId="3" applyFont="1" applyFill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2" fillId="10" borderId="5" xfId="3" applyFont="1" applyFill="1" applyBorder="1" applyAlignment="1">
      <alignment horizontal="center" vertical="center"/>
    </xf>
    <xf numFmtId="2" fontId="12" fillId="10" borderId="5" xfId="3" applyNumberFormat="1" applyFont="1" applyFill="1" applyBorder="1" applyAlignment="1">
      <alignment horizontal="center" vertical="center"/>
    </xf>
    <xf numFmtId="0" fontId="9" fillId="12" borderId="5" xfId="3" applyFont="1" applyFill="1" applyBorder="1" applyAlignment="1">
      <alignment horizontal="center" vertical="center"/>
    </xf>
    <xf numFmtId="2" fontId="9" fillId="6" borderId="5" xfId="3" applyNumberFormat="1" applyFont="1" applyFill="1" applyBorder="1" applyAlignment="1">
      <alignment horizontal="center" vertical="center"/>
    </xf>
    <xf numFmtId="2" fontId="8" fillId="6" borderId="5" xfId="3" applyNumberFormat="1" applyFont="1" applyFill="1" applyBorder="1" applyAlignment="1">
      <alignment horizontal="center" vertical="center"/>
    </xf>
    <xf numFmtId="164" fontId="9" fillId="12" borderId="5" xfId="3" applyNumberFormat="1" applyFont="1" applyFill="1" applyBorder="1" applyAlignment="1">
      <alignment horizontal="center" vertical="center"/>
    </xf>
    <xf numFmtId="164" fontId="8" fillId="0" borderId="5" xfId="3" applyNumberFormat="1" applyFont="1" applyBorder="1" applyAlignment="1">
      <alignment horizontal="center" vertical="center"/>
    </xf>
    <xf numFmtId="2" fontId="13" fillId="1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13" fillId="10" borderId="5" xfId="3" applyFont="1" applyFill="1" applyBorder="1" applyAlignment="1">
      <alignment horizontal="center" vertical="center"/>
    </xf>
    <xf numFmtId="0" fontId="8" fillId="12" borderId="5" xfId="3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9" fillId="6" borderId="11" xfId="3" applyFont="1" applyFill="1" applyBorder="1" applyAlignment="1">
      <alignment horizontal="center" vertical="center"/>
    </xf>
    <xf numFmtId="2" fontId="9" fillId="6" borderId="16" xfId="3" applyNumberFormat="1" applyFont="1" applyFill="1" applyBorder="1" applyAlignment="1">
      <alignment horizontal="center" vertical="center"/>
    </xf>
    <xf numFmtId="2" fontId="9" fillId="6" borderId="9" xfId="3" applyNumberFormat="1" applyFont="1" applyFill="1" applyBorder="1" applyAlignment="1">
      <alignment horizontal="center" vertical="center"/>
    </xf>
    <xf numFmtId="0" fontId="43" fillId="6" borderId="5" xfId="3" applyFont="1" applyFill="1" applyBorder="1" applyAlignment="1">
      <alignment horizontal="center" vertical="center"/>
    </xf>
    <xf numFmtId="164" fontId="13" fillId="10" borderId="5" xfId="2" applyNumberFormat="1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9" borderId="6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center" vertical="center"/>
    </xf>
    <xf numFmtId="0" fontId="36" fillId="0" borderId="0" xfId="3" applyFill="1" applyBorder="1"/>
    <xf numFmtId="0" fontId="8" fillId="0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64" fontId="9" fillId="6" borderId="6" xfId="2" applyNumberFormat="1" applyFont="1" applyFill="1" applyBorder="1" applyAlignment="1">
      <alignment horizontal="center" vertical="center"/>
    </xf>
    <xf numFmtId="0" fontId="12" fillId="10" borderId="9" xfId="2" applyFont="1" applyFill="1" applyBorder="1" applyAlignment="1">
      <alignment horizontal="center" vertical="center"/>
    </xf>
    <xf numFmtId="0" fontId="9" fillId="12" borderId="9" xfId="2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1" fontId="9" fillId="13" borderId="5" xfId="2" applyNumberFormat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/>
    </xf>
    <xf numFmtId="0" fontId="10" fillId="9" borderId="6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1" fontId="8" fillId="0" borderId="5" xfId="3" applyNumberFormat="1" applyFont="1" applyBorder="1" applyAlignment="1">
      <alignment horizontal="center" vertical="center"/>
    </xf>
    <xf numFmtId="2" fontId="13" fillId="10" borderId="5" xfId="3" applyNumberFormat="1" applyFont="1" applyFill="1" applyBorder="1" applyAlignment="1">
      <alignment horizontal="center" vertical="center"/>
    </xf>
    <xf numFmtId="164" fontId="8" fillId="12" borderId="5" xfId="3" applyNumberFormat="1" applyFont="1" applyFill="1" applyBorder="1" applyAlignment="1">
      <alignment horizontal="center" vertical="center"/>
    </xf>
    <xf numFmtId="2" fontId="31" fillId="14" borderId="10" xfId="2" applyNumberFormat="1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2" fontId="31" fillId="14" borderId="5" xfId="2" applyNumberFormat="1" applyFont="1" applyFill="1" applyBorder="1" applyAlignment="1">
      <alignment horizontal="center" vertical="center"/>
    </xf>
    <xf numFmtId="0" fontId="31" fillId="0" borderId="5" xfId="3" applyFont="1" applyBorder="1" applyAlignment="1">
      <alignment horizontal="center" vertical="center"/>
    </xf>
    <xf numFmtId="2" fontId="31" fillId="0" borderId="5" xfId="3" applyNumberFormat="1" applyFont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26" fillId="6" borderId="5" xfId="0" applyNumberFormat="1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2" fontId="9" fillId="15" borderId="5" xfId="2" applyNumberFormat="1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2" fontId="3" fillId="14" borderId="8" xfId="0" applyNumberFormat="1" applyFont="1" applyFill="1" applyBorder="1" applyAlignment="1">
      <alignment horizontal="center" vertical="center"/>
    </xf>
    <xf numFmtId="2" fontId="3" fillId="14" borderId="7" xfId="0" applyNumberFormat="1" applyFont="1" applyFill="1" applyBorder="1" applyAlignment="1">
      <alignment horizontal="center" vertical="center"/>
    </xf>
    <xf numFmtId="0" fontId="13" fillId="10" borderId="9" xfId="2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36" fillId="6" borderId="0" xfId="3" applyFill="1"/>
    <xf numFmtId="0" fontId="44" fillId="0" borderId="0" xfId="3" applyFont="1" applyFill="1" applyBorder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0" fillId="9" borderId="6" xfId="2" applyFont="1" applyFill="1" applyBorder="1" applyAlignment="1">
      <alignment horizontal="center" vertical="center"/>
    </xf>
    <xf numFmtId="0" fontId="40" fillId="9" borderId="6" xfId="0" applyFont="1" applyFill="1" applyBorder="1" applyAlignment="1">
      <alignment horizontal="center" vertical="center"/>
    </xf>
    <xf numFmtId="2" fontId="12" fillId="10" borderId="9" xfId="2" applyNumberFormat="1" applyFont="1" applyFill="1" applyBorder="1" applyAlignment="1">
      <alignment horizontal="center" vertical="center"/>
    </xf>
    <xf numFmtId="1" fontId="9" fillId="12" borderId="5" xfId="3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10" borderId="6" xfId="2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14" fontId="29" fillId="0" borderId="4" xfId="2" applyNumberFormat="1" applyFill="1" applyBorder="1" applyAlignment="1">
      <alignment horizontal="center" vertical="center"/>
    </xf>
    <xf numFmtId="164" fontId="41" fillId="6" borderId="3" xfId="0" applyNumberFormat="1" applyFont="1" applyFill="1" applyBorder="1" applyAlignment="1">
      <alignment horizontal="center" vertical="center"/>
    </xf>
    <xf numFmtId="164" fontId="1" fillId="4" borderId="5" xfId="3" applyNumberFormat="1" applyFont="1" applyFill="1" applyBorder="1" applyAlignment="1">
      <alignment horizontal="center" vertical="center"/>
    </xf>
    <xf numFmtId="164" fontId="14" fillId="4" borderId="5" xfId="3" applyNumberFormat="1" applyFont="1" applyFill="1" applyBorder="1" applyAlignment="1">
      <alignment horizontal="center" vertical="center"/>
    </xf>
    <xf numFmtId="164" fontId="15" fillId="4" borderId="5" xfId="3" applyNumberFormat="1" applyFont="1" applyFill="1" applyBorder="1" applyAlignment="1">
      <alignment horizontal="center" vertical="center"/>
    </xf>
    <xf numFmtId="2" fontId="1" fillId="4" borderId="5" xfId="3" applyNumberFormat="1" applyFont="1" applyFill="1" applyBorder="1" applyAlignment="1">
      <alignment horizontal="center" vertical="center"/>
    </xf>
    <xf numFmtId="164" fontId="23" fillId="4" borderId="9" xfId="3" applyNumberFormat="1" applyFont="1" applyFill="1" applyBorder="1" applyAlignment="1">
      <alignment horizontal="center" vertical="center"/>
    </xf>
    <xf numFmtId="164" fontId="24" fillId="4" borderId="9" xfId="3" applyNumberFormat="1" applyFont="1" applyFill="1" applyBorder="1" applyAlignment="1">
      <alignment horizontal="center" vertical="center"/>
    </xf>
    <xf numFmtId="2" fontId="9" fillId="6" borderId="5" xfId="0" applyNumberFormat="1" applyFont="1" applyFill="1" applyBorder="1" applyAlignment="1">
      <alignment horizontal="center" vertical="center"/>
    </xf>
    <xf numFmtId="1" fontId="8" fillId="12" borderId="5" xfId="2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>
      <alignment horizontal="center" vertical="center"/>
    </xf>
    <xf numFmtId="1" fontId="9" fillId="12" borderId="9" xfId="2" applyNumberFormat="1" applyFont="1" applyFill="1" applyBorder="1" applyAlignment="1">
      <alignment horizontal="center" vertical="center"/>
    </xf>
    <xf numFmtId="1" fontId="8" fillId="0" borderId="5" xfId="2" applyNumberFormat="1" applyFont="1" applyBorder="1" applyAlignment="1">
      <alignment horizontal="center" vertical="center"/>
    </xf>
    <xf numFmtId="0" fontId="18" fillId="14" borderId="6" xfId="0" applyFont="1" applyFill="1" applyBorder="1" applyAlignment="1">
      <alignment horizontal="center" vertical="center"/>
    </xf>
    <xf numFmtId="0" fontId="18" fillId="14" borderId="7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2" fontId="13" fillId="10" borderId="6" xfId="2" applyNumberFormat="1" applyFont="1" applyFill="1" applyBorder="1" applyAlignment="1">
      <alignment horizontal="center" vertical="center"/>
    </xf>
    <xf numFmtId="2" fontId="13" fillId="10" borderId="8" xfId="2" applyNumberFormat="1" applyFont="1" applyFill="1" applyBorder="1" applyAlignment="1">
      <alignment horizontal="center" vertical="center"/>
    </xf>
    <xf numFmtId="1" fontId="8" fillId="0" borderId="6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2" fontId="9" fillId="6" borderId="6" xfId="2" applyNumberFormat="1" applyFont="1" applyFill="1" applyBorder="1" applyAlignment="1">
      <alignment horizontal="center" vertical="center"/>
    </xf>
    <xf numFmtId="2" fontId="9" fillId="6" borderId="8" xfId="2" applyNumberFormat="1" applyFont="1" applyFill="1" applyBorder="1" applyAlignment="1">
      <alignment horizontal="center" vertical="center"/>
    </xf>
    <xf numFmtId="0" fontId="12" fillId="10" borderId="6" xfId="2" applyFont="1" applyFill="1" applyBorder="1" applyAlignment="1">
      <alignment horizontal="center" vertical="center"/>
    </xf>
    <xf numFmtId="0" fontId="12" fillId="10" borderId="7" xfId="2" applyFont="1" applyFill="1" applyBorder="1" applyAlignment="1">
      <alignment horizontal="center" vertical="center"/>
    </xf>
    <xf numFmtId="0" fontId="12" fillId="10" borderId="8" xfId="2" applyFont="1" applyFill="1" applyBorder="1" applyAlignment="1">
      <alignment horizontal="center" vertical="center"/>
    </xf>
    <xf numFmtId="0" fontId="9" fillId="12" borderId="6" xfId="2" applyFont="1" applyFill="1" applyBorder="1" applyAlignment="1">
      <alignment horizontal="center" vertical="center"/>
    </xf>
    <xf numFmtId="0" fontId="9" fillId="12" borderId="7" xfId="2" applyFont="1" applyFill="1" applyBorder="1" applyAlignment="1">
      <alignment horizontal="center" vertical="center"/>
    </xf>
    <xf numFmtId="0" fontId="9" fillId="12" borderId="8" xfId="2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164" fontId="13" fillId="10" borderId="7" xfId="2" applyNumberFormat="1" applyFont="1" applyFill="1" applyBorder="1" applyAlignment="1">
      <alignment horizontal="center" vertical="center"/>
    </xf>
    <xf numFmtId="0" fontId="13" fillId="10" borderId="8" xfId="2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/>
    </xf>
    <xf numFmtId="1" fontId="8" fillId="12" borderId="6" xfId="2" applyNumberFormat="1" applyFont="1" applyFill="1" applyBorder="1" applyAlignment="1">
      <alignment horizontal="center" vertical="center"/>
    </xf>
    <xf numFmtId="1" fontId="8" fillId="12" borderId="8" xfId="2" applyNumberFormat="1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4" fillId="5" borderId="6" xfId="3" applyFont="1" applyFill="1" applyBorder="1" applyAlignment="1">
      <alignment horizontal="center"/>
    </xf>
    <xf numFmtId="0" fontId="44" fillId="5" borderId="7" xfId="3" applyFont="1" applyFill="1" applyBorder="1" applyAlignment="1">
      <alignment horizontal="center"/>
    </xf>
    <xf numFmtId="0" fontId="44" fillId="5" borderId="8" xfId="3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right" vertical="center"/>
    </xf>
    <xf numFmtId="0" fontId="49" fillId="6" borderId="2" xfId="0" applyFont="1" applyFill="1" applyBorder="1" applyAlignment="1">
      <alignment horizontal="right" vertical="center"/>
    </xf>
    <xf numFmtId="0" fontId="49" fillId="6" borderId="3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2" fontId="19" fillId="6" borderId="6" xfId="0" applyNumberFormat="1" applyFont="1" applyFill="1" applyBorder="1" applyAlignment="1">
      <alignment horizontal="center" vertical="center"/>
    </xf>
    <xf numFmtId="2" fontId="19" fillId="6" borderId="8" xfId="0" applyNumberFormat="1" applyFont="1" applyFill="1" applyBorder="1" applyAlignment="1">
      <alignment horizontal="center" vertical="center"/>
    </xf>
    <xf numFmtId="0" fontId="34" fillId="9" borderId="11" xfId="0" applyFont="1" applyFill="1" applyBorder="1" applyAlignment="1">
      <alignment horizontal="center" vertical="center"/>
    </xf>
    <xf numFmtId="0" fontId="34" fillId="9" borderId="17" xfId="0" applyFont="1" applyFill="1" applyBorder="1" applyAlignment="1">
      <alignment horizontal="center" vertical="center"/>
    </xf>
    <xf numFmtId="2" fontId="19" fillId="6" borderId="11" xfId="0" applyNumberFormat="1" applyFont="1" applyFill="1" applyBorder="1" applyAlignment="1">
      <alignment horizontal="center" vertical="center"/>
    </xf>
    <xf numFmtId="2" fontId="19" fillId="6" borderId="17" xfId="0" applyNumberFormat="1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6" borderId="6" xfId="2" applyFont="1" applyFill="1" applyBorder="1" applyAlignment="1">
      <alignment horizontal="center" vertical="center"/>
    </xf>
    <xf numFmtId="0" fontId="9" fillId="6" borderId="7" xfId="2" applyFont="1" applyFill="1" applyBorder="1" applyAlignment="1">
      <alignment horizontal="center" vertical="center"/>
    </xf>
    <xf numFmtId="0" fontId="9" fillId="6" borderId="8" xfId="2" applyFont="1" applyFill="1" applyBorder="1" applyAlignment="1">
      <alignment horizontal="center" vertical="center"/>
    </xf>
    <xf numFmtId="0" fontId="8" fillId="5" borderId="6" xfId="3" applyFont="1" applyFill="1" applyBorder="1" applyAlignment="1">
      <alignment horizontal="center" vertical="center"/>
    </xf>
    <xf numFmtId="0" fontId="8" fillId="5" borderId="7" xfId="3" applyFont="1" applyFill="1" applyBorder="1" applyAlignment="1">
      <alignment horizontal="center" vertical="center"/>
    </xf>
    <xf numFmtId="0" fontId="8" fillId="5" borderId="8" xfId="3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47" fillId="9" borderId="15" xfId="0" applyFont="1" applyFill="1" applyBorder="1" applyAlignment="1">
      <alignment horizontal="center" vertical="center" wrapText="1"/>
    </xf>
    <xf numFmtId="0" fontId="47" fillId="9" borderId="13" xfId="0" applyFont="1" applyFill="1" applyBorder="1" applyAlignment="1">
      <alignment horizontal="center" vertical="center" wrapText="1"/>
    </xf>
    <xf numFmtId="0" fontId="47" fillId="9" borderId="14" xfId="0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7" fillId="9" borderId="12" xfId="0" applyFont="1" applyFill="1" applyBorder="1" applyAlignment="1">
      <alignment horizontal="center" vertical="center" wrapText="1"/>
    </xf>
    <xf numFmtId="0" fontId="47" fillId="9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0" fillId="9" borderId="6" xfId="2" applyFont="1" applyFill="1" applyBorder="1" applyAlignment="1">
      <alignment horizontal="center" vertical="center"/>
    </xf>
    <xf numFmtId="0" fontId="10" fillId="9" borderId="7" xfId="2" applyFont="1" applyFill="1" applyBorder="1" applyAlignment="1">
      <alignment horizontal="center" vertical="center"/>
    </xf>
    <xf numFmtId="0" fontId="10" fillId="9" borderId="8" xfId="2" applyFont="1" applyFill="1" applyBorder="1" applyAlignment="1">
      <alignment horizontal="center" vertical="center"/>
    </xf>
    <xf numFmtId="2" fontId="28" fillId="0" borderId="10" xfId="2" applyNumberFormat="1" applyFont="1" applyBorder="1" applyAlignment="1">
      <alignment horizontal="center" vertical="center"/>
    </xf>
    <xf numFmtId="2" fontId="28" fillId="0" borderId="9" xfId="2" applyNumberFormat="1" applyFont="1" applyBorder="1" applyAlignment="1">
      <alignment horizontal="center" vertical="center"/>
    </xf>
    <xf numFmtId="2" fontId="9" fillId="0" borderId="10" xfId="2" applyNumberFormat="1" applyFont="1" applyFill="1" applyBorder="1" applyAlignment="1">
      <alignment horizontal="center" vertical="center"/>
    </xf>
    <xf numFmtId="2" fontId="9" fillId="0" borderId="9" xfId="2" applyNumberFormat="1" applyFont="1" applyFill="1" applyBorder="1" applyAlignment="1">
      <alignment horizontal="center" vertical="center"/>
    </xf>
    <xf numFmtId="0" fontId="11" fillId="9" borderId="10" xfId="2" applyFont="1" applyFill="1" applyBorder="1" applyAlignment="1">
      <alignment horizontal="center" vertical="center"/>
    </xf>
    <xf numFmtId="0" fontId="11" fillId="9" borderId="9" xfId="2" applyFont="1" applyFill="1" applyBorder="1" applyAlignment="1">
      <alignment horizontal="center" vertical="center"/>
    </xf>
    <xf numFmtId="9" fontId="28" fillId="0" borderId="10" xfId="2" applyNumberFormat="1" applyFont="1" applyFill="1" applyBorder="1" applyAlignment="1">
      <alignment horizontal="center" vertical="center"/>
    </xf>
    <xf numFmtId="9" fontId="28" fillId="0" borderId="9" xfId="2" applyNumberFormat="1" applyFont="1" applyFill="1" applyBorder="1" applyAlignment="1">
      <alignment horizontal="center" vertical="center"/>
    </xf>
    <xf numFmtId="2" fontId="48" fillId="0" borderId="10" xfId="2" applyNumberFormat="1" applyFont="1" applyFill="1" applyBorder="1" applyAlignment="1">
      <alignment horizontal="center" vertical="center"/>
    </xf>
    <xf numFmtId="2" fontId="48" fillId="0" borderId="9" xfId="2" applyNumberFormat="1" applyFont="1" applyFill="1" applyBorder="1" applyAlignment="1">
      <alignment horizontal="center" vertical="center"/>
    </xf>
    <xf numFmtId="0" fontId="34" fillId="9" borderId="10" xfId="2" applyFont="1" applyFill="1" applyBorder="1" applyAlignment="1">
      <alignment horizontal="center" vertical="center"/>
    </xf>
    <xf numFmtId="0" fontId="34" fillId="9" borderId="9" xfId="2" applyFont="1" applyFill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0" fontId="12" fillId="9" borderId="7" xfId="2" applyFont="1" applyFill="1" applyBorder="1" applyAlignment="1">
      <alignment horizontal="center" vertical="center"/>
    </xf>
    <xf numFmtId="0" fontId="12" fillId="9" borderId="8" xfId="2" applyFont="1" applyFill="1" applyBorder="1" applyAlignment="1">
      <alignment horizontal="center" vertical="center"/>
    </xf>
    <xf numFmtId="0" fontId="12" fillId="11" borderId="6" xfId="2" applyFont="1" applyFill="1" applyBorder="1" applyAlignment="1">
      <alignment horizontal="center" vertical="center"/>
    </xf>
    <xf numFmtId="0" fontId="12" fillId="11" borderId="8" xfId="2" applyFont="1" applyFill="1" applyBorder="1" applyAlignment="1">
      <alignment horizontal="center" vertical="center"/>
    </xf>
    <xf numFmtId="2" fontId="9" fillId="0" borderId="10" xfId="2" applyNumberFormat="1" applyFont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11" fillId="9" borderId="15" xfId="2" applyFont="1" applyFill="1" applyBorder="1" applyAlignment="1">
      <alignment horizontal="center" vertical="center"/>
    </xf>
    <xf numFmtId="0" fontId="11" fillId="9" borderId="13" xfId="2" applyFont="1" applyFill="1" applyBorder="1" applyAlignment="1">
      <alignment horizontal="center" vertical="center"/>
    </xf>
    <xf numFmtId="0" fontId="11" fillId="9" borderId="11" xfId="2" applyFont="1" applyFill="1" applyBorder="1" applyAlignment="1">
      <alignment horizontal="center" vertical="center"/>
    </xf>
    <xf numFmtId="0" fontId="11" fillId="9" borderId="12" xfId="2" applyFont="1" applyFill="1" applyBorder="1" applyAlignment="1">
      <alignment horizontal="center" vertical="center"/>
    </xf>
    <xf numFmtId="0" fontId="12" fillId="9" borderId="10" xfId="2" applyFont="1" applyFill="1" applyBorder="1" applyAlignment="1">
      <alignment horizontal="center" vertical="center" wrapText="1"/>
    </xf>
    <xf numFmtId="0" fontId="12" fillId="9" borderId="16" xfId="2" applyFont="1" applyFill="1" applyBorder="1" applyAlignment="1">
      <alignment horizontal="center" vertical="center" wrapText="1"/>
    </xf>
    <xf numFmtId="0" fontId="12" fillId="9" borderId="9" xfId="2" applyFont="1" applyFill="1" applyBorder="1" applyAlignment="1">
      <alignment horizontal="center" vertical="center" wrapText="1"/>
    </xf>
    <xf numFmtId="0" fontId="11" fillId="9" borderId="6" xfId="2" applyFont="1" applyFill="1" applyBorder="1" applyAlignment="1">
      <alignment horizontal="center" vertical="center"/>
    </xf>
    <xf numFmtId="0" fontId="11" fillId="9" borderId="7" xfId="2" applyFont="1" applyFill="1" applyBorder="1" applyAlignment="1">
      <alignment horizontal="center" vertical="center"/>
    </xf>
    <xf numFmtId="0" fontId="11" fillId="9" borderId="8" xfId="2" applyFont="1" applyFill="1" applyBorder="1" applyAlignment="1">
      <alignment horizontal="center" vertical="center"/>
    </xf>
    <xf numFmtId="0" fontId="10" fillId="9" borderId="7" xfId="3" applyFont="1" applyFill="1" applyBorder="1" applyAlignment="1">
      <alignment horizontal="center" vertical="center"/>
    </xf>
    <xf numFmtId="0" fontId="10" fillId="9" borderId="8" xfId="3" applyFont="1" applyFill="1" applyBorder="1" applyAlignment="1">
      <alignment horizontal="center" vertical="center"/>
    </xf>
    <xf numFmtId="2" fontId="28" fillId="14" borderId="10" xfId="2" applyNumberFormat="1" applyFont="1" applyFill="1" applyBorder="1" applyAlignment="1">
      <alignment horizontal="center" vertical="center"/>
    </xf>
    <xf numFmtId="2" fontId="28" fillId="14" borderId="9" xfId="2" applyNumberFormat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12" fillId="10" borderId="6" xfId="3" applyFont="1" applyFill="1" applyBorder="1" applyAlignment="1">
      <alignment horizontal="center" vertical="center"/>
    </xf>
    <xf numFmtId="0" fontId="12" fillId="10" borderId="8" xfId="3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center" vertical="center"/>
    </xf>
    <xf numFmtId="0" fontId="9" fillId="12" borderId="8" xfId="3" applyFont="1" applyFill="1" applyBorder="1" applyAlignment="1">
      <alignment horizontal="center" vertical="center"/>
    </xf>
    <xf numFmtId="0" fontId="9" fillId="6" borderId="6" xfId="3" applyFont="1" applyFill="1" applyBorder="1" applyAlignment="1">
      <alignment horizontal="center" vertical="center"/>
    </xf>
    <xf numFmtId="0" fontId="9" fillId="6" borderId="8" xfId="3" applyFont="1" applyFill="1" applyBorder="1" applyAlignment="1">
      <alignment horizontal="center" vertical="center"/>
    </xf>
    <xf numFmtId="0" fontId="43" fillId="6" borderId="6" xfId="3" applyFont="1" applyFill="1" applyBorder="1" applyAlignment="1">
      <alignment horizontal="center" vertical="center"/>
    </xf>
    <xf numFmtId="0" fontId="43" fillId="6" borderId="8" xfId="3" applyFont="1" applyFill="1" applyBorder="1" applyAlignment="1">
      <alignment horizontal="center" vertical="center"/>
    </xf>
    <xf numFmtId="0" fontId="31" fillId="0" borderId="10" xfId="3" applyFont="1" applyBorder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0" fontId="12" fillId="9" borderId="15" xfId="2" applyFont="1" applyFill="1" applyBorder="1" applyAlignment="1">
      <alignment horizontal="center" vertical="center"/>
    </xf>
    <xf numFmtId="0" fontId="12" fillId="9" borderId="13" xfId="2" applyFont="1" applyFill="1" applyBorder="1" applyAlignment="1">
      <alignment horizontal="center" vertical="center"/>
    </xf>
    <xf numFmtId="0" fontId="12" fillId="9" borderId="14" xfId="2" applyFont="1" applyFill="1" applyBorder="1" applyAlignment="1">
      <alignment horizontal="center" vertical="center"/>
    </xf>
    <xf numFmtId="0" fontId="12" fillId="9" borderId="11" xfId="2" applyFont="1" applyFill="1" applyBorder="1" applyAlignment="1">
      <alignment horizontal="center" vertical="center"/>
    </xf>
    <xf numFmtId="0" fontId="12" fillId="9" borderId="12" xfId="2" applyFont="1" applyFill="1" applyBorder="1" applyAlignment="1">
      <alignment horizontal="center" vertical="center"/>
    </xf>
    <xf numFmtId="0" fontId="12" fillId="9" borderId="17" xfId="2" applyFont="1" applyFill="1" applyBorder="1" applyAlignment="1">
      <alignment horizontal="center" vertical="center"/>
    </xf>
    <xf numFmtId="0" fontId="10" fillId="9" borderId="15" xfId="2" applyFont="1" applyFill="1" applyBorder="1" applyAlignment="1">
      <alignment horizontal="center" vertical="center"/>
    </xf>
    <xf numFmtId="0" fontId="10" fillId="9" borderId="13" xfId="2" applyFont="1" applyFill="1" applyBorder="1" applyAlignment="1">
      <alignment horizontal="center" vertical="center"/>
    </xf>
    <xf numFmtId="0" fontId="10" fillId="9" borderId="14" xfId="2" applyFont="1" applyFill="1" applyBorder="1" applyAlignment="1">
      <alignment horizontal="center" vertical="center"/>
    </xf>
    <xf numFmtId="0" fontId="10" fillId="9" borderId="11" xfId="2" applyFont="1" applyFill="1" applyBorder="1" applyAlignment="1">
      <alignment horizontal="center" vertical="center"/>
    </xf>
    <xf numFmtId="0" fontId="10" fillId="9" borderId="12" xfId="2" applyFont="1" applyFill="1" applyBorder="1" applyAlignment="1">
      <alignment horizontal="center" vertical="center"/>
    </xf>
    <xf numFmtId="0" fontId="10" fillId="9" borderId="17" xfId="2" applyFont="1" applyFill="1" applyBorder="1" applyAlignment="1">
      <alignment horizontal="center" vertical="center"/>
    </xf>
    <xf numFmtId="0" fontId="11" fillId="9" borderId="15" xfId="3" applyFont="1" applyFill="1" applyBorder="1" applyAlignment="1">
      <alignment horizontal="center" vertical="center"/>
    </xf>
    <xf numFmtId="0" fontId="11" fillId="9" borderId="13" xfId="3" applyFont="1" applyFill="1" applyBorder="1" applyAlignment="1">
      <alignment horizontal="center" vertical="center"/>
    </xf>
    <xf numFmtId="0" fontId="11" fillId="9" borderId="14" xfId="3" applyFont="1" applyFill="1" applyBorder="1" applyAlignment="1">
      <alignment horizontal="center" vertical="center"/>
    </xf>
    <xf numFmtId="0" fontId="11" fillId="9" borderId="11" xfId="3" applyFont="1" applyFill="1" applyBorder="1" applyAlignment="1">
      <alignment horizontal="center" vertical="center"/>
    </xf>
    <xf numFmtId="0" fontId="11" fillId="9" borderId="12" xfId="3" applyFont="1" applyFill="1" applyBorder="1" applyAlignment="1">
      <alignment horizontal="center" vertical="center"/>
    </xf>
    <xf numFmtId="0" fontId="11" fillId="9" borderId="17" xfId="3" applyFont="1" applyFill="1" applyBorder="1" applyAlignment="1">
      <alignment horizontal="center" vertical="center"/>
    </xf>
    <xf numFmtId="0" fontId="30" fillId="13" borderId="22" xfId="2" applyFont="1" applyFill="1" applyBorder="1" applyAlignment="1">
      <alignment horizontal="center" vertical="center"/>
    </xf>
    <xf numFmtId="0" fontId="30" fillId="13" borderId="23" xfId="2" applyFont="1" applyFill="1" applyBorder="1" applyAlignment="1">
      <alignment horizontal="center" vertical="center"/>
    </xf>
    <xf numFmtId="0" fontId="30" fillId="13" borderId="24" xfId="2" applyFont="1" applyFill="1" applyBorder="1" applyAlignment="1">
      <alignment horizontal="center" vertical="center"/>
    </xf>
    <xf numFmtId="0" fontId="30" fillId="13" borderId="20" xfId="2" applyFont="1" applyFill="1" applyBorder="1" applyAlignment="1">
      <alignment horizontal="center" vertical="center"/>
    </xf>
    <xf numFmtId="0" fontId="30" fillId="13" borderId="0" xfId="2" applyFont="1" applyFill="1" applyBorder="1" applyAlignment="1">
      <alignment horizontal="center" vertical="center"/>
    </xf>
    <xf numFmtId="0" fontId="30" fillId="13" borderId="21" xfId="2" applyFont="1" applyFill="1" applyBorder="1" applyAlignment="1">
      <alignment horizontal="center" vertical="center"/>
    </xf>
    <xf numFmtId="0" fontId="30" fillId="13" borderId="25" xfId="2" applyFont="1" applyFill="1" applyBorder="1" applyAlignment="1">
      <alignment horizontal="center" vertical="center"/>
    </xf>
    <xf numFmtId="0" fontId="30" fillId="13" borderId="26" xfId="2" applyFont="1" applyFill="1" applyBorder="1" applyAlignment="1">
      <alignment horizontal="center" vertical="center"/>
    </xf>
    <xf numFmtId="0" fontId="30" fillId="13" borderId="27" xfId="2" applyFont="1" applyFill="1" applyBorder="1" applyAlignment="1">
      <alignment horizontal="center" vertical="center"/>
    </xf>
  </cellXfs>
  <cellStyles count="6">
    <cellStyle name="Hipervínculo" xfId="1" builtinId="8"/>
    <cellStyle name="Millares [0] 2" xfId="4"/>
    <cellStyle name="Normal" xfId="0" builtinId="0"/>
    <cellStyle name="Normal 2" xfId="2"/>
    <cellStyle name="Normal 3" xfId="3"/>
    <cellStyle name="Normal 3 2" xfId="5"/>
  </cellStyles>
  <dxfs count="0"/>
  <tableStyles count="0" defaultTableStyle="TableStyleMedium9" defaultPivotStyle="PivotStyleLight16"/>
  <colors>
    <mruColors>
      <color rgb="FF0066FF"/>
      <color rgb="FFFFD54F"/>
      <color rgb="FFFF000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7"/>
  <c:chart>
    <c:title>
      <c:tx>
        <c:rich>
          <a:bodyPr/>
          <a:lstStyle/>
          <a:p>
            <a:pPr>
              <a:defRPr lang="es-AR"/>
            </a:pPr>
            <a:r>
              <a:rPr lang="es-AR"/>
              <a:t>Déficit Bilateral %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DBL %</c:v>
          </c:tx>
          <c:spPr>
            <a:solidFill>
              <a:srgbClr val="00B0F0"/>
            </a:solidFill>
          </c:spPr>
          <c:cat>
            <c:strRef>
              <c:f>SaltosSimples!$B$33:$C$33</c:f>
              <c:strCache>
                <c:ptCount val="2"/>
                <c:pt idx="0">
                  <c:v>SJ</c:v>
                </c:pt>
                <c:pt idx="1">
                  <c:v>CMJe</c:v>
                </c:pt>
              </c:strCache>
            </c:strRef>
          </c:cat>
          <c:val>
            <c:numRef>
              <c:f>SaltosSimples!$B$34:$C$34</c:f>
              <c:numCache>
                <c:formatCode>0.00</c:formatCode>
                <c:ptCount val="2"/>
                <c:pt idx="0">
                  <c:v>-4.5454545454545379</c:v>
                </c:pt>
                <c:pt idx="1">
                  <c:v>-29.629629629629626</c:v>
                </c:pt>
              </c:numCache>
            </c:numRef>
          </c:val>
        </c:ser>
        <c:axId val="94298496"/>
        <c:axId val="94300032"/>
      </c:barChart>
      <c:catAx>
        <c:axId val="942984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94300032"/>
        <c:crosses val="autoZero"/>
        <c:auto val="1"/>
        <c:lblAlgn val="ctr"/>
        <c:lblOffset val="100"/>
      </c:catAx>
      <c:valAx>
        <c:axId val="9430003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942984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</c:chart>
  <c:txPr>
    <a:bodyPr/>
    <a:lstStyle/>
    <a:p>
      <a:pPr>
        <a:defRPr sz="1000">
          <a:latin typeface="Verdana" pitchFamily="34" charset="0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400">
                <a:solidFill>
                  <a:srgbClr val="0066FF"/>
                </a:solidFill>
              </a:defRPr>
            </a:pPr>
            <a:r>
              <a:rPr lang="en-US" sz="1400">
                <a:solidFill>
                  <a:srgbClr val="0066FF"/>
                </a:solidFill>
              </a:rPr>
              <a:t>Derecha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Media</c:v>
          </c:tx>
          <c:cat>
            <c:strRef>
              <c:f>SaltosSimples!$F$17:$H$17</c:f>
              <c:strCache>
                <c:ptCount val="3"/>
                <c:pt idx="0">
                  <c:v>SJ </c:v>
                </c:pt>
                <c:pt idx="1">
                  <c:v>CMJe </c:v>
                </c:pt>
                <c:pt idx="2">
                  <c:v>IE%</c:v>
                </c:pt>
              </c:strCache>
            </c:strRef>
          </c:cat>
          <c:val>
            <c:numRef>
              <c:f>SaltosSimples!$F$18:$H$18</c:f>
              <c:numCache>
                <c:formatCode>0.0</c:formatCode>
                <c:ptCount val="3"/>
                <c:pt idx="0">
                  <c:v>18.2</c:v>
                </c:pt>
                <c:pt idx="1">
                  <c:v>21.633333333333336</c:v>
                </c:pt>
                <c:pt idx="2" formatCode="0.00">
                  <c:v>19.23624668722708</c:v>
                </c:pt>
              </c:numCache>
            </c:numRef>
          </c:val>
        </c:ser>
        <c:axId val="123948416"/>
        <c:axId val="123954304"/>
      </c:barChart>
      <c:catAx>
        <c:axId val="1239484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954304"/>
        <c:crosses val="autoZero"/>
        <c:auto val="1"/>
        <c:lblAlgn val="ctr"/>
        <c:lblOffset val="100"/>
      </c:catAx>
      <c:valAx>
        <c:axId val="123954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Elevación CG</a:t>
                </a:r>
              </a:p>
            </c:rich>
          </c:tx>
          <c:layout/>
        </c:title>
        <c:numFmt formatCode="0.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948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4"/>
  <c:chart>
    <c:title>
      <c:tx>
        <c:rich>
          <a:bodyPr/>
          <a:lstStyle/>
          <a:p>
            <a:pPr>
              <a:defRPr lang="es-AR" sz="1400">
                <a:solidFill>
                  <a:srgbClr val="FF0000"/>
                </a:solidFill>
              </a:defRPr>
            </a:pPr>
            <a:r>
              <a:rPr lang="en-US" sz="1400">
                <a:solidFill>
                  <a:srgbClr val="FF0000"/>
                </a:solidFill>
              </a:rPr>
              <a:t>Izquierda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Media</c:v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cat>
            <c:strRef>
              <c:f>SaltosSimples!$I$17:$K$17</c:f>
              <c:strCache>
                <c:ptCount val="3"/>
                <c:pt idx="0">
                  <c:v>SJ</c:v>
                </c:pt>
                <c:pt idx="1">
                  <c:v>CMJe</c:v>
                </c:pt>
                <c:pt idx="2">
                  <c:v>IE%</c:v>
                </c:pt>
              </c:strCache>
            </c:strRef>
          </c:cat>
          <c:val>
            <c:numRef>
              <c:f>SaltosSimples!$I$18:$K$18</c:f>
              <c:numCache>
                <c:formatCode>0.0</c:formatCode>
                <c:ptCount val="3"/>
                <c:pt idx="0">
                  <c:v>20.633333333333333</c:v>
                </c:pt>
                <c:pt idx="1">
                  <c:v>28.933333333333337</c:v>
                </c:pt>
                <c:pt idx="2" formatCode="0.00">
                  <c:v>41.270186335403736</c:v>
                </c:pt>
              </c:numCache>
            </c:numRef>
          </c:val>
        </c:ser>
        <c:axId val="127217024"/>
        <c:axId val="127227008"/>
      </c:barChart>
      <c:catAx>
        <c:axId val="1272170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7227008"/>
        <c:crosses val="autoZero"/>
        <c:auto val="1"/>
        <c:lblAlgn val="ctr"/>
        <c:lblOffset val="100"/>
      </c:catAx>
      <c:valAx>
        <c:axId val="127227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Elevación CG</a:t>
                </a:r>
              </a:p>
            </c:rich>
          </c:tx>
          <c:layout/>
        </c:title>
        <c:numFmt formatCode="0.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72170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8"/>
  <c:chart>
    <c:title>
      <c:tx>
        <c:rich>
          <a:bodyPr/>
          <a:lstStyle/>
          <a:p>
            <a:pPr>
              <a:defRPr lang="es-AR" sz="1400"/>
            </a:pPr>
            <a:r>
              <a:rPr lang="es-AR" sz="1400"/>
              <a:t>Mejor Valor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Mejor</c:v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tx2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chemeClr val="bg1">
                  <a:lumMod val="75000"/>
                </a:schemeClr>
              </a:solidFill>
            </c:spPr>
          </c:dPt>
          <c:dPt>
            <c:idx val="7"/>
            <c:spPr>
              <a:solidFill>
                <a:schemeClr val="tx2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cat>
            <c:multiLvlStrRef>
              <c:f>SaltosSimples!$B$21:$K$22</c:f>
              <c:multiLvlStrCache>
                <c:ptCount val="10"/>
                <c:lvl>
                  <c:pt idx="0">
                    <c:v>Bipodal</c:v>
                  </c:pt>
                  <c:pt idx="1">
                    <c:v>Derecha</c:v>
                  </c:pt>
                  <c:pt idx="2">
                    <c:v>Izquierda</c:v>
                  </c:pt>
                  <c:pt idx="3">
                    <c:v>Bipodal</c:v>
                  </c:pt>
                  <c:pt idx="4">
                    <c:v>Derecha</c:v>
                  </c:pt>
                  <c:pt idx="5">
                    <c:v>Izquierda</c:v>
                  </c:pt>
                  <c:pt idx="6">
                    <c:v>Bipodal</c:v>
                  </c:pt>
                  <c:pt idx="7">
                    <c:v>Bipodal</c:v>
                  </c:pt>
                  <c:pt idx="8">
                    <c:v>Derecha</c:v>
                  </c:pt>
                  <c:pt idx="9">
                    <c:v>Izquierda</c:v>
                  </c:pt>
                </c:lvl>
                <c:lvl>
                  <c:pt idx="0">
                    <c:v>SJ en cm</c:v>
                  </c:pt>
                  <c:pt idx="3">
                    <c:v>CMJe en cm</c:v>
                  </c:pt>
                  <c:pt idx="6">
                    <c:v>ABK</c:v>
                  </c:pt>
                  <c:pt idx="7">
                    <c:v>Indice Elástico %</c:v>
                  </c:pt>
                </c:lvl>
              </c:multiLvlStrCache>
            </c:multiLvlStrRef>
          </c:cat>
          <c:val>
            <c:numRef>
              <c:f>SaltosSimples!$B$23:$K$23</c:f>
              <c:numCache>
                <c:formatCode>0.0</c:formatCode>
                <c:ptCount val="10"/>
                <c:pt idx="0">
                  <c:v>39.6</c:v>
                </c:pt>
                <c:pt idx="1">
                  <c:v>18.899999999999999</c:v>
                </c:pt>
                <c:pt idx="2">
                  <c:v>22.5</c:v>
                </c:pt>
                <c:pt idx="3">
                  <c:v>40.5</c:v>
                </c:pt>
                <c:pt idx="4">
                  <c:v>23.2</c:v>
                </c:pt>
                <c:pt idx="5">
                  <c:v>29.3</c:v>
                </c:pt>
                <c:pt idx="6">
                  <c:v>57</c:v>
                </c:pt>
                <c:pt idx="7" formatCode="0.00">
                  <c:v>2.2727272727272663</c:v>
                </c:pt>
                <c:pt idx="8" formatCode="0.00">
                  <c:v>22.75132275132276</c:v>
                </c:pt>
                <c:pt idx="9" formatCode="0.00">
                  <c:v>30.222222222222229</c:v>
                </c:pt>
              </c:numCache>
            </c:numRef>
          </c:val>
        </c:ser>
        <c:axId val="127534976"/>
        <c:axId val="127536512"/>
      </c:barChart>
      <c:catAx>
        <c:axId val="127534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7536512"/>
        <c:crosses val="autoZero"/>
        <c:auto val="1"/>
        <c:lblAlgn val="ctr"/>
        <c:lblOffset val="100"/>
      </c:catAx>
      <c:valAx>
        <c:axId val="127536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Elevacion CG</a:t>
                </a:r>
              </a:p>
            </c:rich>
          </c:tx>
          <c:layout/>
        </c:title>
        <c:numFmt formatCode="0.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7534976"/>
        <c:crosses val="autoZero"/>
        <c:crossBetween val="between"/>
        <c:majorUnit val="5"/>
        <c:min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</c:chart>
  <c:spPr>
    <a:solidFill>
      <a:sysClr val="windowText" lastClr="000000"/>
    </a:solidFill>
  </c:spPr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6" Reactivos de Rodilla. Apoyo UNIPODAL IZQUIERDA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8213376"/>
        <c:axId val="128215296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28217472"/>
        <c:axId val="128219008"/>
      </c:lineChart>
      <c:catAx>
        <c:axId val="128213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15296"/>
        <c:crosses val="autoZero"/>
        <c:lblAlgn val="ctr"/>
        <c:lblOffset val="100"/>
        <c:tickLblSkip val="1"/>
        <c:tickMarkSkip val="1"/>
      </c:catAx>
      <c:valAx>
        <c:axId val="12821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13376"/>
        <c:crosses val="autoZero"/>
        <c:crossBetween val="between"/>
      </c:valAx>
      <c:catAx>
        <c:axId val="128217472"/>
        <c:scaling>
          <c:orientation val="minMax"/>
        </c:scaling>
        <c:delete val="1"/>
        <c:axPos val="b"/>
        <c:tickLblPos val="none"/>
        <c:crossAx val="128219008"/>
        <c:crosses val="autoZero"/>
        <c:lblAlgn val="ctr"/>
        <c:lblOffset val="100"/>
      </c:catAx>
      <c:valAx>
        <c:axId val="128219008"/>
        <c:scaling>
          <c:orientation val="minMax"/>
          <c:min val="20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17472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50980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6" Reactivos de Rodilla. Apoyo UNIPODAL DERECHA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7795968"/>
        <c:axId val="127797888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27816448"/>
        <c:axId val="127817984"/>
      </c:lineChart>
      <c:catAx>
        <c:axId val="127795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797888"/>
        <c:crosses val="autoZero"/>
        <c:lblAlgn val="ctr"/>
        <c:lblOffset val="100"/>
        <c:tickLblSkip val="1"/>
        <c:tickMarkSkip val="1"/>
      </c:catAx>
      <c:valAx>
        <c:axId val="12779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795968"/>
        <c:crosses val="autoZero"/>
        <c:crossBetween val="between"/>
      </c:valAx>
      <c:catAx>
        <c:axId val="127816448"/>
        <c:scaling>
          <c:orientation val="minMax"/>
        </c:scaling>
        <c:delete val="1"/>
        <c:axPos val="b"/>
        <c:tickLblPos val="none"/>
        <c:crossAx val="127817984"/>
        <c:crosses val="autoZero"/>
        <c:lblAlgn val="ctr"/>
        <c:lblOffset val="100"/>
      </c:catAx>
      <c:valAx>
        <c:axId val="127817984"/>
        <c:scaling>
          <c:orientation val="minMax"/>
          <c:min val="20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816448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60392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15" Reactivos de Rodilla. Apoyo UNIPODAL DERECHA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7927424"/>
        <c:axId val="127929344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27931520"/>
        <c:axId val="127933056"/>
      </c:lineChart>
      <c:catAx>
        <c:axId val="127927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29344"/>
        <c:crosses val="autoZero"/>
        <c:lblAlgn val="ctr"/>
        <c:lblOffset val="100"/>
        <c:tickLblSkip val="1"/>
        <c:tickMarkSkip val="1"/>
      </c:catAx>
      <c:valAx>
        <c:axId val="127929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27424"/>
        <c:crosses val="autoZero"/>
        <c:crossBetween val="between"/>
      </c:valAx>
      <c:catAx>
        <c:axId val="127931520"/>
        <c:scaling>
          <c:orientation val="minMax"/>
        </c:scaling>
        <c:delete val="1"/>
        <c:axPos val="b"/>
        <c:tickLblPos val="none"/>
        <c:crossAx val="127933056"/>
        <c:crosses val="autoZero"/>
        <c:lblAlgn val="ctr"/>
        <c:lblOffset val="100"/>
      </c:catAx>
      <c:valAx>
        <c:axId val="127933056"/>
        <c:scaling>
          <c:orientation val="minMax"/>
          <c:min val="14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31520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63529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15" Reactivos de Rodilla. Apoyo UNIPODAL IZQUIERDA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7989248"/>
        <c:axId val="127991168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28329216"/>
        <c:axId val="128330752"/>
      </c:lineChart>
      <c:catAx>
        <c:axId val="127989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91168"/>
        <c:crosses val="autoZero"/>
        <c:lblAlgn val="ctr"/>
        <c:lblOffset val="100"/>
        <c:tickLblSkip val="1"/>
        <c:tickMarkSkip val="1"/>
      </c:catAx>
      <c:valAx>
        <c:axId val="127991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89248"/>
        <c:crosses val="autoZero"/>
        <c:crossBetween val="between"/>
      </c:valAx>
      <c:catAx>
        <c:axId val="128329216"/>
        <c:scaling>
          <c:orientation val="minMax"/>
        </c:scaling>
        <c:delete val="1"/>
        <c:axPos val="b"/>
        <c:tickLblPos val="none"/>
        <c:crossAx val="128330752"/>
        <c:crosses val="autoZero"/>
        <c:lblAlgn val="ctr"/>
        <c:lblOffset val="100"/>
      </c:catAx>
      <c:valAx>
        <c:axId val="128330752"/>
        <c:scaling>
          <c:orientation val="minMax"/>
          <c:min val="14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329216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63529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6" Reactivos de Rodilla. Apoyo UNIPODAL IZQUIERDA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006464"/>
        <c:axId val="133008384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3022848"/>
        <c:axId val="133024384"/>
      </c:lineChart>
      <c:catAx>
        <c:axId val="133006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008384"/>
        <c:crosses val="autoZero"/>
        <c:lblAlgn val="ctr"/>
        <c:lblOffset val="100"/>
        <c:tickLblSkip val="1"/>
        <c:tickMarkSkip val="1"/>
      </c:catAx>
      <c:valAx>
        <c:axId val="13300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006464"/>
        <c:crosses val="autoZero"/>
        <c:crossBetween val="between"/>
      </c:valAx>
      <c:catAx>
        <c:axId val="133022848"/>
        <c:scaling>
          <c:orientation val="minMax"/>
        </c:scaling>
        <c:delete val="1"/>
        <c:axPos val="b"/>
        <c:tickLblPos val="none"/>
        <c:crossAx val="133024384"/>
        <c:crosses val="autoZero"/>
        <c:lblAlgn val="ctr"/>
        <c:lblOffset val="100"/>
      </c:catAx>
      <c:valAx>
        <c:axId val="133024384"/>
        <c:scaling>
          <c:orientation val="minMax"/>
          <c:min val="20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022848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50980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6" Reactivos de Rodilla. Apoyo UNIPODAL DERECHA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8550400"/>
        <c:axId val="128552320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28558592"/>
        <c:axId val="128560128"/>
      </c:lineChart>
      <c:catAx>
        <c:axId val="128550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552320"/>
        <c:crosses val="autoZero"/>
        <c:lblAlgn val="ctr"/>
        <c:lblOffset val="100"/>
        <c:tickLblSkip val="1"/>
        <c:tickMarkSkip val="1"/>
      </c:catAx>
      <c:valAx>
        <c:axId val="12855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550400"/>
        <c:crosses val="autoZero"/>
        <c:crossBetween val="between"/>
      </c:valAx>
      <c:catAx>
        <c:axId val="128558592"/>
        <c:scaling>
          <c:orientation val="minMax"/>
        </c:scaling>
        <c:delete val="1"/>
        <c:axPos val="b"/>
        <c:tickLblPos val="none"/>
        <c:crossAx val="128560128"/>
        <c:crosses val="autoZero"/>
        <c:lblAlgn val="ctr"/>
        <c:lblOffset val="100"/>
      </c:catAx>
      <c:valAx>
        <c:axId val="128560128"/>
        <c:scaling>
          <c:orientation val="minMax"/>
          <c:min val="20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558592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60392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6" Reactivos de Rodilla. Apoyo UNIPODAL IZQUIERDA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117824"/>
        <c:axId val="133128192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3130112"/>
        <c:axId val="133131648"/>
      </c:lineChart>
      <c:catAx>
        <c:axId val="133117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128192"/>
        <c:crosses val="autoZero"/>
        <c:lblAlgn val="ctr"/>
        <c:lblOffset val="100"/>
        <c:tickLblSkip val="1"/>
        <c:tickMarkSkip val="1"/>
      </c:catAx>
      <c:valAx>
        <c:axId val="13312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117824"/>
        <c:crosses val="autoZero"/>
        <c:crossBetween val="between"/>
      </c:valAx>
      <c:catAx>
        <c:axId val="133130112"/>
        <c:scaling>
          <c:orientation val="minMax"/>
        </c:scaling>
        <c:delete val="1"/>
        <c:axPos val="b"/>
        <c:tickLblPos val="none"/>
        <c:crossAx val="133131648"/>
        <c:crosses val="autoZero"/>
        <c:lblAlgn val="ctr"/>
        <c:lblOffset val="100"/>
      </c:catAx>
      <c:valAx>
        <c:axId val="133131648"/>
        <c:scaling>
          <c:orientation val="minMax"/>
          <c:min val="20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130112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50980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/>
            </a:pPr>
            <a:r>
              <a:rPr lang="es-AR"/>
              <a:t>Evaluación de CMJr 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SaltosSimples!$B$51</c:f>
              <c:strCache>
                <c:ptCount val="1"/>
                <c:pt idx="0">
                  <c:v>H </c:v>
                </c:pt>
              </c:strCache>
            </c:strRef>
          </c:tx>
          <c:dPt>
            <c:idx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6"/>
              <c:layout/>
              <c:tx>
                <c:rich>
                  <a:bodyPr/>
                  <a:lstStyle/>
                  <a:p>
                    <a:pPr>
                      <a:defRPr lang="es-AR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CMJe 
32,3</a:t>
                    </a:r>
                  </a:p>
                </c:rich>
              </c:tx>
              <c:spPr/>
              <c:dLblPos val="inBase"/>
              <c:showVal val="1"/>
              <c:showSerName val="1"/>
              <c:separator>
</c:separator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multiLvlStrRef>
              <c:f>SaltosSimples!$C$49:$H$50</c:f>
              <c:multiLvlStrCache>
                <c:ptCount val="6"/>
                <c:lvl>
                  <c:pt idx="0">
                    <c:v>CMJr 1º</c:v>
                  </c:pt>
                  <c:pt idx="1">
                    <c:v>CMJr 2º</c:v>
                  </c:pt>
                  <c:pt idx="2">
                    <c:v>CMJr 1º</c:v>
                  </c:pt>
                  <c:pt idx="3">
                    <c:v>CMJr 2º</c:v>
                  </c:pt>
                  <c:pt idx="4">
                    <c:v>CMJr 1º</c:v>
                  </c:pt>
                  <c:pt idx="5">
                    <c:v>CMJr 2º</c:v>
                  </c:pt>
                </c:lvl>
                <c:lvl>
                  <c:pt idx="0">
                    <c:v>1º Serie</c:v>
                  </c:pt>
                  <c:pt idx="2">
                    <c:v>2º Serie</c:v>
                  </c:pt>
                  <c:pt idx="4">
                    <c:v>3º Serie</c:v>
                  </c:pt>
                </c:lvl>
              </c:multiLvlStrCache>
            </c:multiLvlStrRef>
          </c:cat>
          <c:val>
            <c:numRef>
              <c:f>(SaltosSimples!$C$51:$H$51,SaltosSimples!$E$23)</c:f>
              <c:numCache>
                <c:formatCode>General</c:formatCode>
                <c:ptCount val="7"/>
                <c:pt idx="0">
                  <c:v>39.299999999999997</c:v>
                </c:pt>
                <c:pt idx="1">
                  <c:v>41.7</c:v>
                </c:pt>
                <c:pt idx="2" formatCode="0.0">
                  <c:v>41.6</c:v>
                </c:pt>
                <c:pt idx="3" formatCode="0.0">
                  <c:v>44.4</c:v>
                </c:pt>
                <c:pt idx="4" formatCode="0.0">
                  <c:v>43.8</c:v>
                </c:pt>
                <c:pt idx="5">
                  <c:v>44.1</c:v>
                </c:pt>
                <c:pt idx="6" formatCode="0.0">
                  <c:v>40.5</c:v>
                </c:pt>
              </c:numCache>
            </c:numRef>
          </c:val>
        </c:ser>
        <c:axId val="97471104"/>
        <c:axId val="97476992"/>
      </c:barChart>
      <c:lineChart>
        <c:grouping val="standard"/>
        <c:ser>
          <c:idx val="0"/>
          <c:order val="1"/>
          <c:tx>
            <c:strRef>
              <c:f>SaltosSimples!$B$52</c:f>
              <c:strCache>
                <c:ptCount val="1"/>
                <c:pt idx="0">
                  <c:v>CT</c:v>
                </c:pt>
              </c:strCache>
            </c:strRef>
          </c:tx>
          <c:dLbls>
            <c:dLbl>
              <c:idx val="2"/>
              <c:layout>
                <c:manualLayout>
                  <c:x val="-4.2344804783291373E-17"/>
                  <c:y val="0.12328767123287672"/>
                </c:manualLayout>
              </c:layout>
              <c:dLblPos val="b"/>
              <c:showVal val="1"/>
              <c:showSerName val="1"/>
              <c:separator>
</c:separator>
            </c:dLbl>
            <c:dLbl>
              <c:idx val="5"/>
              <c:layout>
                <c:manualLayout>
                  <c:x val="-8.4689609566582918E-17"/>
                  <c:y val="-0.22831050228310487"/>
                </c:manualLayout>
              </c:layout>
              <c:dLblPos val="b"/>
              <c:showVal val="1"/>
              <c:showSerName val="1"/>
              <c:separator>
</c:separator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dLblPos val="b"/>
            <c:showVal val="1"/>
            <c:showSerName val="1"/>
            <c:separator>
</c:separator>
          </c:dLbls>
          <c:val>
            <c:numRef>
              <c:f>SaltosSimples!$C$52:$H$52</c:f>
              <c:numCache>
                <c:formatCode>General</c:formatCode>
                <c:ptCount val="6"/>
                <c:pt idx="0">
                  <c:v>230</c:v>
                </c:pt>
                <c:pt idx="1">
                  <c:v>219</c:v>
                </c:pt>
                <c:pt idx="2">
                  <c:v>232</c:v>
                </c:pt>
                <c:pt idx="3">
                  <c:v>224</c:v>
                </c:pt>
                <c:pt idx="4">
                  <c:v>235</c:v>
                </c:pt>
                <c:pt idx="5">
                  <c:v>196</c:v>
                </c:pt>
              </c:numCache>
            </c:numRef>
          </c:val>
        </c:ser>
        <c:marker val="1"/>
        <c:axId val="97478912"/>
        <c:axId val="97488896"/>
      </c:lineChart>
      <c:catAx>
        <c:axId val="974711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97476992"/>
        <c:crosses val="autoZero"/>
        <c:lblAlgn val="ctr"/>
        <c:lblOffset val="100"/>
        <c:tickMarkSkip val="1"/>
      </c:catAx>
      <c:valAx>
        <c:axId val="97476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97471104"/>
        <c:crosses val="autoZero"/>
        <c:crossBetween val="between"/>
      </c:valAx>
      <c:catAx>
        <c:axId val="97478912"/>
        <c:scaling>
          <c:orientation val="minMax"/>
        </c:scaling>
        <c:delete val="1"/>
        <c:axPos val="b"/>
        <c:tickLblPos val="none"/>
        <c:crossAx val="97488896"/>
        <c:crosses val="autoZero"/>
        <c:lblAlgn val="ctr"/>
        <c:lblOffset val="100"/>
      </c:catAx>
      <c:valAx>
        <c:axId val="9748889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</a:t>
                </a:r>
              </a:p>
            </c:rich>
          </c:tx>
          <c:layout/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97478912"/>
        <c:crosses val="max"/>
        <c:crossBetween val="between"/>
      </c:valAx>
    </c:plotArea>
    <c:plotVisOnly val="1"/>
    <c:dispBlanksAs val="gap"/>
  </c:chart>
  <c:txPr>
    <a:bodyPr/>
    <a:lstStyle/>
    <a:p>
      <a:pPr>
        <a:defRPr b="1"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 orientation="landscape" horizontalDpi="-3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Test 6" Reactivos de Rodilla. Apoyo UNIPODAL DERECHA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183744"/>
        <c:axId val="133194112"/>
      </c:barChart>
      <c:lineChart>
        <c:grouping val="standard"/>
        <c:ser>
          <c:idx val="0"/>
          <c:order val="1"/>
          <c:tx>
            <c:strRef>
              <c:f>I.J.T!#¡REF!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I.J.T!#¡REF!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3196032"/>
        <c:axId val="133197824"/>
      </c:lineChart>
      <c:catAx>
        <c:axId val="133183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194112"/>
        <c:crosses val="autoZero"/>
        <c:lblAlgn val="ctr"/>
        <c:lblOffset val="100"/>
        <c:tickLblSkip val="1"/>
        <c:tickMarkSkip val="1"/>
      </c:catAx>
      <c:valAx>
        <c:axId val="13319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Altura CG en cm.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183744"/>
        <c:crosses val="autoZero"/>
        <c:crossBetween val="between"/>
      </c:valAx>
      <c:catAx>
        <c:axId val="133196032"/>
        <c:scaling>
          <c:orientation val="minMax"/>
        </c:scaling>
        <c:delete val="1"/>
        <c:axPos val="b"/>
        <c:tickLblPos val="none"/>
        <c:crossAx val="133197824"/>
        <c:crosses val="autoZero"/>
        <c:lblAlgn val="ctr"/>
        <c:lblOffset val="100"/>
      </c:catAx>
      <c:valAx>
        <c:axId val="133197824"/>
        <c:scaling>
          <c:orientation val="minMax"/>
          <c:min val="200"/>
        </c:scaling>
        <c:axPos val="r"/>
        <c:title>
          <c:tx>
            <c:rich>
              <a:bodyPr/>
              <a:lstStyle/>
              <a:p>
                <a:pPr>
                  <a:defRPr lang="es-A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CT milisegundoss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196032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s-A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C0C0C0">
                <a:gamma/>
                <a:tint val="60392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400"/>
            </a:pPr>
            <a:r>
              <a:rPr lang="es-AR" sz="1400"/>
              <a:t>1º Serie Test 6 x 6" x 20". Test de saltos Intermitentes</a:t>
            </a:r>
          </a:p>
        </c:rich>
      </c:tx>
      <c:layout>
        <c:manualLayout>
          <c:xMode val="edge"/>
          <c:yMode val="edge"/>
          <c:x val="0.2200811985288654"/>
          <c:y val="2.0408058748753982E-2"/>
        </c:manualLayout>
      </c:layout>
    </c:title>
    <c:plotArea>
      <c:layout>
        <c:manualLayout>
          <c:layoutTarget val="inner"/>
          <c:xMode val="edge"/>
          <c:yMode val="edge"/>
          <c:x val="0.14510694134195579"/>
          <c:y val="0.17142857142857137"/>
          <c:w val="0.7361226893752767"/>
          <c:h val="0.48571428571428943"/>
        </c:manualLayout>
      </c:layout>
      <c:barChart>
        <c:barDir val="col"/>
        <c:grouping val="clustered"/>
        <c:ser>
          <c:idx val="1"/>
          <c:order val="0"/>
          <c:tx>
            <c:strRef>
              <c:f>SaltosRepetidosIntermitentes!$B$5</c:f>
              <c:strCache>
                <c:ptCount val="1"/>
                <c:pt idx="0">
                  <c:v>H </c:v>
                </c:pt>
              </c:strCache>
            </c:strRef>
          </c:tx>
          <c:dPt>
            <c:idx val="8"/>
            <c:spPr>
              <a:solidFill>
                <a:srgbClr val="FFC000"/>
              </a:solidFill>
            </c:spPr>
          </c:dPt>
          <c:cat>
            <c:strRef>
              <c:f>(SaltosRepetidosIntermitentes!$C$4:$J$4,SaltosRepetidosIntermitentes!$K$2)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Media CMJr</c:v>
                </c:pt>
              </c:strCache>
            </c:strRef>
          </c:cat>
          <c:val>
            <c:numRef>
              <c:f>SaltosRepetidosIntermitentes!$C$5:$K$5</c:f>
              <c:numCache>
                <c:formatCode>General</c:formatCode>
                <c:ptCount val="9"/>
                <c:pt idx="0">
                  <c:v>33.9</c:v>
                </c:pt>
                <c:pt idx="1">
                  <c:v>38.9</c:v>
                </c:pt>
                <c:pt idx="2">
                  <c:v>37.799999999999997</c:v>
                </c:pt>
                <c:pt idx="3">
                  <c:v>37</c:v>
                </c:pt>
                <c:pt idx="4">
                  <c:v>37.200000000000003</c:v>
                </c:pt>
                <c:pt idx="5">
                  <c:v>33.9</c:v>
                </c:pt>
                <c:pt idx="6">
                  <c:v>37.5</c:v>
                </c:pt>
                <c:pt idx="7">
                  <c:v>35</c:v>
                </c:pt>
                <c:pt idx="8" formatCode="0.00">
                  <c:v>42.483333333333334</c:v>
                </c:pt>
              </c:numCache>
            </c:numRef>
          </c:val>
        </c:ser>
        <c:axId val="128371328"/>
        <c:axId val="128377216"/>
      </c:barChart>
      <c:lineChart>
        <c:grouping val="standard"/>
        <c:ser>
          <c:idx val="0"/>
          <c:order val="1"/>
          <c:tx>
            <c:strRef>
              <c:f>SaltosRepetidosIntermitentes!$B$6</c:f>
              <c:strCache>
                <c:ptCount val="1"/>
                <c:pt idx="0">
                  <c:v>CT</c:v>
                </c:pt>
              </c:strCache>
            </c:strRef>
          </c:tx>
          <c:val>
            <c:numRef>
              <c:f>SaltosRepetidosIntermitentes!$C$6:$K$6</c:f>
              <c:numCache>
                <c:formatCode>General</c:formatCode>
                <c:ptCount val="9"/>
                <c:pt idx="0">
                  <c:v>194</c:v>
                </c:pt>
                <c:pt idx="1">
                  <c:v>237</c:v>
                </c:pt>
                <c:pt idx="2">
                  <c:v>205</c:v>
                </c:pt>
                <c:pt idx="3">
                  <c:v>225</c:v>
                </c:pt>
                <c:pt idx="4">
                  <c:v>203</c:v>
                </c:pt>
                <c:pt idx="5">
                  <c:v>222</c:v>
                </c:pt>
                <c:pt idx="6">
                  <c:v>204</c:v>
                </c:pt>
                <c:pt idx="7">
                  <c:v>182</c:v>
                </c:pt>
                <c:pt idx="8" formatCode="0">
                  <c:v>222.66666666666666</c:v>
                </c:pt>
              </c:numCache>
            </c:numRef>
          </c:val>
        </c:ser>
        <c:marker val="1"/>
        <c:axId val="128379136"/>
        <c:axId val="128380928"/>
      </c:lineChart>
      <c:catAx>
        <c:axId val="128371328"/>
        <c:scaling>
          <c:orientation val="minMax"/>
        </c:scaling>
        <c:axPos val="b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8377216"/>
        <c:crosses val="autoZero"/>
        <c:lblAlgn val="ctr"/>
        <c:lblOffset val="100"/>
        <c:tickMarkSkip val="1"/>
      </c:catAx>
      <c:valAx>
        <c:axId val="128377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7997760166444131E-2"/>
              <c:y val="0.20816326530612356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8371328"/>
        <c:crosses val="autoZero"/>
        <c:crossBetween val="between"/>
      </c:valAx>
      <c:catAx>
        <c:axId val="128379136"/>
        <c:scaling>
          <c:orientation val="minMax"/>
        </c:scaling>
        <c:delete val="1"/>
        <c:axPos val="b"/>
        <c:tickLblPos val="none"/>
        <c:crossAx val="128380928"/>
        <c:crosses val="autoZero"/>
        <c:lblAlgn val="ctr"/>
        <c:lblOffset val="100"/>
      </c:catAx>
      <c:valAx>
        <c:axId val="12838092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>
            <c:manualLayout>
              <c:xMode val="edge"/>
              <c:yMode val="edge"/>
              <c:x val="0.95011019603638769"/>
              <c:y val="0.17551025633990874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8379136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33" r="0.75000000000000433" t="1" header="0.5" footer="0.5"/>
    <c:pageSetup orientation="landscape" horizontalDpi="-3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400"/>
            </a:pPr>
            <a:r>
              <a:rPr lang="es-AR" sz="1400"/>
              <a:t>3º Serie Test 6 x 6" x 20". Test de saltos Intermitentes</a:t>
            </a:r>
          </a:p>
        </c:rich>
      </c:tx>
      <c:layout>
        <c:manualLayout>
          <c:xMode val="edge"/>
          <c:yMode val="edge"/>
          <c:x val="0.2200811985288654"/>
          <c:y val="2.0408058748753982E-2"/>
        </c:manualLayout>
      </c:layout>
    </c:title>
    <c:plotArea>
      <c:layout>
        <c:manualLayout>
          <c:layoutTarget val="inner"/>
          <c:xMode val="edge"/>
          <c:yMode val="edge"/>
          <c:x val="0.14510694134195579"/>
          <c:y val="0.17142857142857137"/>
          <c:w val="0.7361226893752767"/>
          <c:h val="0.48571428571428965"/>
        </c:manualLayout>
      </c:layout>
      <c:barChart>
        <c:barDir val="col"/>
        <c:grouping val="clustered"/>
        <c:ser>
          <c:idx val="1"/>
          <c:order val="0"/>
          <c:tx>
            <c:strRef>
              <c:f>SaltosRepetidosIntermitentes!$B$29</c:f>
              <c:strCache>
                <c:ptCount val="1"/>
                <c:pt idx="0">
                  <c:v>H </c:v>
                </c:pt>
              </c:strCache>
            </c:strRef>
          </c:tx>
          <c:dPt>
            <c:idx val="8"/>
            <c:spPr>
              <a:solidFill>
                <a:srgbClr val="FFC000"/>
              </a:solidFill>
            </c:spPr>
          </c:dPt>
          <c:cat>
            <c:strRef>
              <c:f>(SaltosRepetidosIntermitentes!$C$28:$J$28,SaltosRepetidosIntermitentes!$K$26)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Media CMJr</c:v>
                </c:pt>
              </c:strCache>
            </c:strRef>
          </c:cat>
          <c:val>
            <c:numRef>
              <c:f>SaltosRepetidosIntermitentes!$C$29:$K$29</c:f>
              <c:numCache>
                <c:formatCode>General</c:formatCode>
                <c:ptCount val="9"/>
                <c:pt idx="0">
                  <c:v>39.299999999999997</c:v>
                </c:pt>
                <c:pt idx="1">
                  <c:v>40.1</c:v>
                </c:pt>
                <c:pt idx="2">
                  <c:v>36.4</c:v>
                </c:pt>
                <c:pt idx="3">
                  <c:v>42.2</c:v>
                </c:pt>
                <c:pt idx="4">
                  <c:v>37.5</c:v>
                </c:pt>
                <c:pt idx="5">
                  <c:v>36.4</c:v>
                </c:pt>
                <c:pt idx="6">
                  <c:v>39</c:v>
                </c:pt>
                <c:pt idx="7">
                  <c:v>38.4</c:v>
                </c:pt>
                <c:pt idx="8" formatCode="0.00">
                  <c:v>42.483333333333334</c:v>
                </c:pt>
              </c:numCache>
            </c:numRef>
          </c:val>
        </c:ser>
        <c:axId val="132964736"/>
        <c:axId val="132966272"/>
      </c:barChart>
      <c:lineChart>
        <c:grouping val="standard"/>
        <c:ser>
          <c:idx val="0"/>
          <c:order val="1"/>
          <c:tx>
            <c:strRef>
              <c:f>SaltosRepetidosIntermitentes!$B$30</c:f>
              <c:strCache>
                <c:ptCount val="1"/>
                <c:pt idx="0">
                  <c:v>CT</c:v>
                </c:pt>
              </c:strCache>
            </c:strRef>
          </c:tx>
          <c:val>
            <c:numRef>
              <c:f>SaltosRepetidosIntermitentes!$C$30:$K$30</c:f>
              <c:numCache>
                <c:formatCode>General</c:formatCode>
                <c:ptCount val="9"/>
                <c:pt idx="0">
                  <c:v>172</c:v>
                </c:pt>
                <c:pt idx="1">
                  <c:v>220</c:v>
                </c:pt>
                <c:pt idx="2">
                  <c:v>195</c:v>
                </c:pt>
                <c:pt idx="3">
                  <c:v>202</c:v>
                </c:pt>
                <c:pt idx="4">
                  <c:v>174</c:v>
                </c:pt>
                <c:pt idx="5">
                  <c:v>192</c:v>
                </c:pt>
                <c:pt idx="6">
                  <c:v>146</c:v>
                </c:pt>
                <c:pt idx="7">
                  <c:v>164</c:v>
                </c:pt>
                <c:pt idx="8" formatCode="0">
                  <c:v>222.66666666666666</c:v>
                </c:pt>
              </c:numCache>
            </c:numRef>
          </c:val>
        </c:ser>
        <c:marker val="1"/>
        <c:axId val="132968448"/>
        <c:axId val="132969984"/>
      </c:lineChart>
      <c:catAx>
        <c:axId val="132964736"/>
        <c:scaling>
          <c:orientation val="minMax"/>
        </c:scaling>
        <c:axPos val="b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2966272"/>
        <c:crosses val="autoZero"/>
        <c:lblAlgn val="ctr"/>
        <c:lblOffset val="100"/>
        <c:tickMarkSkip val="1"/>
      </c:catAx>
      <c:valAx>
        <c:axId val="132966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7997760166444131E-2"/>
              <c:y val="0.20816326530612361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2964736"/>
        <c:crosses val="autoZero"/>
        <c:crossBetween val="between"/>
      </c:valAx>
      <c:catAx>
        <c:axId val="132968448"/>
        <c:scaling>
          <c:orientation val="minMax"/>
        </c:scaling>
        <c:delete val="1"/>
        <c:axPos val="b"/>
        <c:tickLblPos val="none"/>
        <c:crossAx val="132969984"/>
        <c:crosses val="autoZero"/>
        <c:lblAlgn val="ctr"/>
        <c:lblOffset val="100"/>
      </c:catAx>
      <c:valAx>
        <c:axId val="13296998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>
            <c:manualLayout>
              <c:xMode val="edge"/>
              <c:yMode val="edge"/>
              <c:x val="0.95011019603638769"/>
              <c:y val="0.17551025633990874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296844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orientation="landscape" horizontalDpi="-3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400"/>
            </a:pPr>
            <a:r>
              <a:rPr lang="es-AR" sz="1400"/>
              <a:t>5º Serie Test 6 x 6" x 20". Test de saltos Intermitentes</a:t>
            </a:r>
          </a:p>
        </c:rich>
      </c:tx>
      <c:layout>
        <c:manualLayout>
          <c:xMode val="edge"/>
          <c:yMode val="edge"/>
          <c:x val="0.2200811985288654"/>
          <c:y val="2.0408058748753982E-2"/>
        </c:manualLayout>
      </c:layout>
    </c:title>
    <c:plotArea>
      <c:layout>
        <c:manualLayout>
          <c:layoutTarget val="inner"/>
          <c:xMode val="edge"/>
          <c:yMode val="edge"/>
          <c:x val="0.14510694134195579"/>
          <c:y val="0.17142857142857137"/>
          <c:w val="0.7361226893752767"/>
          <c:h val="0.48571428571428987"/>
        </c:manualLayout>
      </c:layout>
      <c:barChart>
        <c:barDir val="col"/>
        <c:grouping val="clustered"/>
        <c:ser>
          <c:idx val="1"/>
          <c:order val="0"/>
          <c:tx>
            <c:strRef>
              <c:f>SaltosRepetidosIntermitentes!$B$53</c:f>
              <c:strCache>
                <c:ptCount val="1"/>
                <c:pt idx="0">
                  <c:v>H </c:v>
                </c:pt>
              </c:strCache>
            </c:strRef>
          </c:tx>
          <c:dPt>
            <c:idx val="8"/>
            <c:spPr>
              <a:solidFill>
                <a:srgbClr val="FFC000"/>
              </a:solidFill>
            </c:spPr>
          </c:dPt>
          <c:cat>
            <c:strRef>
              <c:f>(SaltosRepetidosIntermitentes!$C$52:$J$52,SaltosRepetidosIntermitentes!$K$50)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Media CMJr</c:v>
                </c:pt>
              </c:strCache>
            </c:strRef>
          </c:cat>
          <c:val>
            <c:numRef>
              <c:f>SaltosRepetidosIntermitentes!$C$53:$K$53</c:f>
              <c:numCache>
                <c:formatCode>General</c:formatCode>
                <c:ptCount val="9"/>
                <c:pt idx="0">
                  <c:v>37.799999999999997</c:v>
                </c:pt>
                <c:pt idx="1">
                  <c:v>43.8</c:v>
                </c:pt>
                <c:pt idx="2">
                  <c:v>42</c:v>
                </c:pt>
                <c:pt idx="3">
                  <c:v>38.700000000000003</c:v>
                </c:pt>
                <c:pt idx="4">
                  <c:v>38.9</c:v>
                </c:pt>
                <c:pt idx="5">
                  <c:v>43.4</c:v>
                </c:pt>
                <c:pt idx="6">
                  <c:v>42.1</c:v>
                </c:pt>
                <c:pt idx="7">
                  <c:v>40</c:v>
                </c:pt>
                <c:pt idx="8" formatCode="0.00">
                  <c:v>42.483333333333334</c:v>
                </c:pt>
              </c:numCache>
            </c:numRef>
          </c:val>
        </c:ser>
        <c:axId val="133265280"/>
        <c:axId val="133266816"/>
      </c:barChart>
      <c:lineChart>
        <c:grouping val="standard"/>
        <c:ser>
          <c:idx val="0"/>
          <c:order val="1"/>
          <c:tx>
            <c:strRef>
              <c:f>SaltosRepetidosIntermitentes!$B$54</c:f>
              <c:strCache>
                <c:ptCount val="1"/>
                <c:pt idx="0">
                  <c:v>CT</c:v>
                </c:pt>
              </c:strCache>
            </c:strRef>
          </c:tx>
          <c:val>
            <c:numRef>
              <c:f>SaltosRepetidosIntermitentes!$C$54:$K$54</c:f>
              <c:numCache>
                <c:formatCode>General</c:formatCode>
                <c:ptCount val="9"/>
                <c:pt idx="0">
                  <c:v>221</c:v>
                </c:pt>
                <c:pt idx="1">
                  <c:v>185</c:v>
                </c:pt>
                <c:pt idx="2">
                  <c:v>208</c:v>
                </c:pt>
                <c:pt idx="3">
                  <c:v>204</c:v>
                </c:pt>
                <c:pt idx="4">
                  <c:v>225</c:v>
                </c:pt>
                <c:pt idx="5">
                  <c:v>195</c:v>
                </c:pt>
                <c:pt idx="6">
                  <c:v>165</c:v>
                </c:pt>
                <c:pt idx="7">
                  <c:v>198</c:v>
                </c:pt>
                <c:pt idx="8" formatCode="0">
                  <c:v>222.66666666666666</c:v>
                </c:pt>
              </c:numCache>
            </c:numRef>
          </c:val>
        </c:ser>
        <c:marker val="1"/>
        <c:axId val="133289472"/>
        <c:axId val="133291008"/>
      </c:lineChart>
      <c:catAx>
        <c:axId val="133265280"/>
        <c:scaling>
          <c:orientation val="minMax"/>
        </c:scaling>
        <c:axPos val="b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266816"/>
        <c:crosses val="autoZero"/>
        <c:lblAlgn val="ctr"/>
        <c:lblOffset val="100"/>
        <c:tickMarkSkip val="1"/>
      </c:catAx>
      <c:valAx>
        <c:axId val="133266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7997760166444131E-2"/>
              <c:y val="0.20816326530612367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265280"/>
        <c:crosses val="autoZero"/>
        <c:crossBetween val="between"/>
      </c:valAx>
      <c:catAx>
        <c:axId val="133289472"/>
        <c:scaling>
          <c:orientation val="minMax"/>
        </c:scaling>
        <c:delete val="1"/>
        <c:axPos val="b"/>
        <c:tickLblPos val="none"/>
        <c:crossAx val="133291008"/>
        <c:crosses val="autoZero"/>
        <c:lblAlgn val="ctr"/>
        <c:lblOffset val="100"/>
      </c:catAx>
      <c:valAx>
        <c:axId val="13329100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>
            <c:manualLayout>
              <c:xMode val="edge"/>
              <c:yMode val="edge"/>
              <c:x val="0.95011019603638769"/>
              <c:y val="0.17551025633990874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289472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 orientation="landscape" horizontalDpi="-3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400"/>
            </a:pPr>
            <a:r>
              <a:rPr lang="es-AR" sz="1400"/>
              <a:t>Test 6  x 6"  x  20". Test de Saltos Repetidos (SRI)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SaltosRepetidosIntermitentes!$B$77</c:f>
              <c:strCache>
                <c:ptCount val="1"/>
                <c:pt idx="0">
                  <c:v>H </c:v>
                </c:pt>
              </c:strCache>
            </c:strRef>
          </c:tx>
          <c:dPt>
            <c:idx val="6"/>
            <c:spPr>
              <a:solidFill>
                <a:srgbClr val="FFC000"/>
              </a:solidFill>
            </c:spPr>
          </c:dPt>
          <c:dPt>
            <c:idx val="7"/>
            <c:spPr>
              <a:solidFill>
                <a:srgbClr val="0066FF"/>
              </a:solidFill>
            </c:spPr>
          </c:dPt>
          <c:dLbls>
            <c:dLbl>
              <c:idx val="6"/>
              <c:spPr/>
              <c:txPr>
                <a:bodyPr/>
                <a:lstStyle/>
                <a:p>
                  <a:pPr>
                    <a:defRPr lang="es-AR" sz="105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>
                  <a:defRPr lang="es-AR" sz="1050" b="1"/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strRef>
              <c:f>(SaltosRepetidosIntermitentes!$C$76:$H$76,SaltosRepetidosIntermitentes!$I$74,SaltosRepetidosIntermitentes!$K$74)</c:f>
              <c:strCache>
                <c:ptCount val="8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  <c:pt idx="4">
                  <c:v>5ª</c:v>
                </c:pt>
                <c:pt idx="5">
                  <c:v>6ª</c:v>
                </c:pt>
                <c:pt idx="6">
                  <c:v>Media CMJr</c:v>
                </c:pt>
                <c:pt idx="7">
                  <c:v>Media CMJr (SRI)</c:v>
                </c:pt>
              </c:strCache>
            </c:strRef>
          </c:cat>
          <c:val>
            <c:numRef>
              <c:f>(SaltosRepetidosIntermitentes!$C$77:$I$77,SaltosRepetidosIntermitentes!$K$77)</c:f>
              <c:numCache>
                <c:formatCode>0.00</c:formatCode>
                <c:ptCount val="8"/>
                <c:pt idx="0">
                  <c:v>36.400000000000006</c:v>
                </c:pt>
                <c:pt idx="1">
                  <c:v>37.049999999999997</c:v>
                </c:pt>
                <c:pt idx="2">
                  <c:v>38.662499999999994</c:v>
                </c:pt>
                <c:pt idx="3">
                  <c:v>40.924999999999997</c:v>
                </c:pt>
                <c:pt idx="4">
                  <c:v>40.837500000000006</c:v>
                </c:pt>
                <c:pt idx="5">
                  <c:v>38.162500000000001</c:v>
                </c:pt>
                <c:pt idx="6">
                  <c:v>42.483333333333334</c:v>
                </c:pt>
                <c:pt idx="7">
                  <c:v>38.672916666666666</c:v>
                </c:pt>
              </c:numCache>
            </c:numRef>
          </c:val>
        </c:ser>
        <c:axId val="128436480"/>
        <c:axId val="128454656"/>
      </c:barChart>
      <c:lineChart>
        <c:grouping val="standard"/>
        <c:ser>
          <c:idx val="0"/>
          <c:order val="1"/>
          <c:tx>
            <c:strRef>
              <c:f>SaltosRepetidosIntermitentes!$B$78</c:f>
              <c:strCache>
                <c:ptCount val="1"/>
                <c:pt idx="0">
                  <c:v>CT</c:v>
                </c:pt>
              </c:strCache>
            </c:strRef>
          </c:tx>
          <c:dPt>
            <c:idx val="6"/>
            <c:marker>
              <c:spPr>
                <a:solidFill>
                  <a:srgbClr val="FFC000"/>
                </a:solidFill>
              </c:spPr>
            </c:marker>
          </c:dPt>
          <c:dPt>
            <c:idx val="7"/>
            <c:marker>
              <c:spPr>
                <a:solidFill>
                  <a:srgbClr val="FFC000"/>
                </a:solidFill>
              </c:spPr>
            </c:marker>
          </c:dPt>
          <c:dLbls>
            <c:dLbl>
              <c:idx val="0"/>
              <c:layout>
                <c:manualLayout>
                  <c:x val="-2.1709347062287637E-2"/>
                  <c:y val="0.15915836799015121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1"/>
              <c:layout>
                <c:manualLayout>
                  <c:x val="-2.3757786691626447E-2"/>
                  <c:y val="-0.10674358049186997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2"/>
              <c:layout>
                <c:manualLayout>
                  <c:x val="-2.3757464102708372E-2"/>
                  <c:y val="-0.10679487653704967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3"/>
              <c:layout>
                <c:manualLayout>
                  <c:x val="-2.1027716678540687E-2"/>
                  <c:y val="-0.12701633587115044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4"/>
              <c:layout>
                <c:manualLayout>
                  <c:x val="-2.2733566876957011E-2"/>
                  <c:y val="9.7076195215300323E-2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5"/>
              <c:layout>
                <c:manualLayout>
                  <c:x val="-2.2733163640809601E-2"/>
                  <c:y val="0.15911998319443929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6"/>
              <c:layout>
                <c:manualLayout>
                  <c:x val="-2.0509054841264078E-2"/>
                  <c:y val="0.12375573053368419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lang="es-AR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r"/>
              <c:showVal val="1"/>
              <c:showSerName val="1"/>
              <c:separator>
</c:separator>
            </c:dLbl>
            <c:dLbl>
              <c:idx val="7"/>
              <c:layout>
                <c:manualLayout>
                  <c:x val="-2.2604370015295649E-2"/>
                  <c:y val="9.2644496073933547E-2"/>
                </c:manualLayout>
              </c:layout>
              <c:dLblPos val="r"/>
              <c:showVal val="1"/>
              <c:showSerName val="1"/>
              <c:separator>
</c:separator>
            </c:dLbl>
            <c:numFmt formatCode="#,##0" sourceLinked="0"/>
            <c:txPr>
              <a:bodyPr/>
              <a:lstStyle/>
              <a:p>
                <a:pPr>
                  <a:defRPr lang="es-AR" b="1"/>
                </a:pPr>
                <a:endParaRPr lang="es-ES"/>
              </a:p>
            </c:txPr>
            <c:dLblPos val="t"/>
            <c:showVal val="1"/>
            <c:showSerName val="1"/>
            <c:separator>
</c:separator>
          </c:dLbls>
          <c:cat>
            <c:strRef>
              <c:f>(SaltosRepetidosIntermitentes!$C$76:$H$76,SaltosRepetidosIntermitentes!$I$74,SaltosRepetidosIntermitentes!$K$74)</c:f>
              <c:strCache>
                <c:ptCount val="8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  <c:pt idx="4">
                  <c:v>5ª</c:v>
                </c:pt>
                <c:pt idx="5">
                  <c:v>6ª</c:v>
                </c:pt>
                <c:pt idx="6">
                  <c:v>Media CMJr</c:v>
                </c:pt>
                <c:pt idx="7">
                  <c:v>Media CMJr (SRI)</c:v>
                </c:pt>
              </c:strCache>
            </c:strRef>
          </c:cat>
          <c:val>
            <c:numRef>
              <c:f>(SaltosRepetidosIntermitentes!$C$78:$I$78,SaltosRepetidosIntermitentes!$K$78)</c:f>
              <c:numCache>
                <c:formatCode>0</c:formatCode>
                <c:ptCount val="8"/>
                <c:pt idx="0">
                  <c:v>209</c:v>
                </c:pt>
                <c:pt idx="1">
                  <c:v>189</c:v>
                </c:pt>
                <c:pt idx="2">
                  <c:v>183.125</c:v>
                </c:pt>
                <c:pt idx="3">
                  <c:v>188.5</c:v>
                </c:pt>
                <c:pt idx="4">
                  <c:v>200.125</c:v>
                </c:pt>
                <c:pt idx="5">
                  <c:v>207.125</c:v>
                </c:pt>
                <c:pt idx="6">
                  <c:v>222.66666666666666</c:v>
                </c:pt>
                <c:pt idx="7">
                  <c:v>196.14583333333334</c:v>
                </c:pt>
              </c:numCache>
            </c:numRef>
          </c:val>
        </c:ser>
        <c:marker val="1"/>
        <c:axId val="128458112"/>
        <c:axId val="128456576"/>
      </c:lineChart>
      <c:catAx>
        <c:axId val="128436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8454656"/>
        <c:crosses val="autoZero"/>
        <c:lblAlgn val="ctr"/>
        <c:lblOffset val="100"/>
        <c:tickMarkSkip val="1"/>
      </c:catAx>
      <c:valAx>
        <c:axId val="128454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8436480"/>
        <c:crosses val="autoZero"/>
        <c:crossBetween val="between"/>
      </c:valAx>
      <c:valAx>
        <c:axId val="128456576"/>
        <c:scaling>
          <c:orientation val="minMax"/>
        </c:scaling>
        <c:axPos val="r"/>
        <c:numFmt formatCode="0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8458112"/>
        <c:crosses val="max"/>
        <c:crossBetween val="between"/>
      </c:valAx>
      <c:catAx>
        <c:axId val="128458112"/>
        <c:scaling>
          <c:orientation val="minMax"/>
        </c:scaling>
        <c:delete val="1"/>
        <c:axPos val="b"/>
        <c:tickLblPos val="none"/>
        <c:crossAx val="128456576"/>
        <c:crosses val="autoZero"/>
        <c:lblAlgn val="ctr"/>
        <c:lblOffset val="100"/>
      </c:catAx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AR" sz="1400" b="1" i="0" u="none" strike="noStrike" kern="1200" baseline="0">
                <a:solidFill>
                  <a:sysClr val="window" lastClr="FFFFFF"/>
                </a:solidFill>
                <a:latin typeface="Verdana" pitchFamily="34" charset="0"/>
                <a:ea typeface="+mn-ea"/>
                <a:cs typeface="+mn-cs"/>
              </a:defRPr>
            </a:pPr>
            <a:r>
              <a:rPr sz="1400"/>
              <a:t>6</a:t>
            </a:r>
            <a:r>
              <a:rPr lang="es-AR" sz="1400" b="1" i="0" baseline="0"/>
              <a:t>º Serie Test 6 x 6" x 20". Test de saltos Intermitentes</a:t>
            </a:r>
            <a:endParaRPr lang="es-ES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AR" sz="1400" b="1" i="0" u="none" strike="noStrike" kern="1200" baseline="0">
                <a:solidFill>
                  <a:sysClr val="window" lastClr="FFFFFF"/>
                </a:solidFill>
                <a:latin typeface="Verdana" pitchFamily="34" charset="0"/>
                <a:ea typeface="+mn-ea"/>
                <a:cs typeface="+mn-cs"/>
              </a:defRPr>
            </a:pPr>
            <a:endParaRPr sz="1400"/>
          </a:p>
        </c:rich>
      </c:tx>
      <c:layout>
        <c:manualLayout>
          <c:xMode val="edge"/>
          <c:yMode val="edge"/>
          <c:x val="0.2200811985288654"/>
          <c:y val="2.0408058748753982E-2"/>
        </c:manualLayout>
      </c:layout>
    </c:title>
    <c:plotArea>
      <c:layout>
        <c:manualLayout>
          <c:layoutTarget val="inner"/>
          <c:xMode val="edge"/>
          <c:yMode val="edge"/>
          <c:x val="0.14510694134195579"/>
          <c:y val="0.17142857142857137"/>
          <c:w val="0.7361226893752767"/>
          <c:h val="0.48571428571429004"/>
        </c:manualLayout>
      </c:layout>
      <c:barChart>
        <c:barDir val="col"/>
        <c:grouping val="clustered"/>
        <c:ser>
          <c:idx val="1"/>
          <c:order val="0"/>
          <c:tx>
            <c:strRef>
              <c:f>SaltosRepetidosIntermitentes!$V$53</c:f>
              <c:strCache>
                <c:ptCount val="1"/>
                <c:pt idx="0">
                  <c:v>H </c:v>
                </c:pt>
              </c:strCache>
            </c:strRef>
          </c:tx>
          <c:dPt>
            <c:idx val="8"/>
            <c:spPr>
              <a:solidFill>
                <a:srgbClr val="FFC000"/>
              </a:solidFill>
            </c:spPr>
          </c:dPt>
          <c:cat>
            <c:strRef>
              <c:f>(SaltosRepetidosIntermitentes!$W$52:$AD$52,SaltosRepetidosIntermitentes!$AE$50)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Media CMJr</c:v>
                </c:pt>
              </c:strCache>
            </c:strRef>
          </c:cat>
          <c:val>
            <c:numRef>
              <c:f>SaltosRepetidosIntermitentes!$W$53:$AE$53</c:f>
              <c:numCache>
                <c:formatCode>General</c:formatCode>
                <c:ptCount val="9"/>
                <c:pt idx="0">
                  <c:v>41.1</c:v>
                </c:pt>
                <c:pt idx="1">
                  <c:v>39</c:v>
                </c:pt>
                <c:pt idx="2">
                  <c:v>37.200000000000003</c:v>
                </c:pt>
                <c:pt idx="3">
                  <c:v>38</c:v>
                </c:pt>
                <c:pt idx="4">
                  <c:v>40</c:v>
                </c:pt>
                <c:pt idx="5">
                  <c:v>35.200000000000003</c:v>
                </c:pt>
                <c:pt idx="6">
                  <c:v>37.6</c:v>
                </c:pt>
                <c:pt idx="7">
                  <c:v>37.200000000000003</c:v>
                </c:pt>
                <c:pt idx="8" formatCode="0.00">
                  <c:v>42.483333333333334</c:v>
                </c:pt>
              </c:numCache>
            </c:numRef>
          </c:val>
        </c:ser>
        <c:axId val="127703680"/>
        <c:axId val="127709568"/>
      </c:barChart>
      <c:lineChart>
        <c:grouping val="standard"/>
        <c:ser>
          <c:idx val="0"/>
          <c:order val="1"/>
          <c:tx>
            <c:strRef>
              <c:f>SaltosRepetidosIntermitentes!$V$54</c:f>
              <c:strCache>
                <c:ptCount val="1"/>
                <c:pt idx="0">
                  <c:v>CT</c:v>
                </c:pt>
              </c:strCache>
            </c:strRef>
          </c:tx>
          <c:val>
            <c:numRef>
              <c:f>SaltosRepetidosIntermitentes!$W$54:$AE$54</c:f>
              <c:numCache>
                <c:formatCode>General</c:formatCode>
                <c:ptCount val="9"/>
                <c:pt idx="0">
                  <c:v>208</c:v>
                </c:pt>
                <c:pt idx="1">
                  <c:v>210</c:v>
                </c:pt>
                <c:pt idx="2">
                  <c:v>207</c:v>
                </c:pt>
                <c:pt idx="3">
                  <c:v>234</c:v>
                </c:pt>
                <c:pt idx="4">
                  <c:v>178</c:v>
                </c:pt>
                <c:pt idx="5">
                  <c:v>183</c:v>
                </c:pt>
                <c:pt idx="6">
                  <c:v>213</c:v>
                </c:pt>
                <c:pt idx="7">
                  <c:v>224</c:v>
                </c:pt>
                <c:pt idx="8" formatCode="0">
                  <c:v>222.66666666666666</c:v>
                </c:pt>
              </c:numCache>
            </c:numRef>
          </c:val>
        </c:ser>
        <c:marker val="1"/>
        <c:axId val="127711488"/>
        <c:axId val="127717376"/>
      </c:lineChart>
      <c:catAx>
        <c:axId val="127703680"/>
        <c:scaling>
          <c:orientation val="minMax"/>
        </c:scaling>
        <c:axPos val="b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7709568"/>
        <c:crosses val="autoZero"/>
        <c:lblAlgn val="ctr"/>
        <c:lblOffset val="100"/>
        <c:tickMarkSkip val="1"/>
      </c:catAx>
      <c:valAx>
        <c:axId val="127709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7997760166444131E-2"/>
              <c:y val="0.20816326530612375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7703680"/>
        <c:crosses val="autoZero"/>
        <c:crossBetween val="between"/>
      </c:valAx>
      <c:catAx>
        <c:axId val="127711488"/>
        <c:scaling>
          <c:orientation val="minMax"/>
        </c:scaling>
        <c:delete val="1"/>
        <c:axPos val="b"/>
        <c:tickLblPos val="none"/>
        <c:crossAx val="127717376"/>
        <c:crosses val="autoZero"/>
        <c:lblAlgn val="ctr"/>
        <c:lblOffset val="100"/>
      </c:catAx>
      <c:valAx>
        <c:axId val="12771737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>
            <c:manualLayout>
              <c:xMode val="edge"/>
              <c:yMode val="edge"/>
              <c:x val="0.95011019603638769"/>
              <c:y val="0.17551025633990874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771148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5" r="0.750000000000005" t="1" header="0.5" footer="0.5"/>
    <c:pageSetup orientation="landscape" horizontalDpi="-3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400"/>
            </a:pPr>
            <a:r>
              <a:rPr lang="es-AR" sz="1400"/>
              <a:t>2º Serie Test 6 x 6" x 20". Test de saltos Intermitentes</a:t>
            </a:r>
          </a:p>
        </c:rich>
      </c:tx>
      <c:layout>
        <c:manualLayout>
          <c:xMode val="edge"/>
          <c:yMode val="edge"/>
          <c:x val="0.2200811985288654"/>
          <c:y val="2.0408058748753982E-2"/>
        </c:manualLayout>
      </c:layout>
    </c:title>
    <c:plotArea>
      <c:layout>
        <c:manualLayout>
          <c:layoutTarget val="inner"/>
          <c:xMode val="edge"/>
          <c:yMode val="edge"/>
          <c:x val="0.14510694134195579"/>
          <c:y val="0.17142857142857137"/>
          <c:w val="0.7361226893752767"/>
          <c:h val="0.48571428571428965"/>
        </c:manualLayout>
      </c:layout>
      <c:barChart>
        <c:barDir val="col"/>
        <c:grouping val="clustered"/>
        <c:ser>
          <c:idx val="1"/>
          <c:order val="0"/>
          <c:tx>
            <c:strRef>
              <c:f>SaltosRepetidosIntermitentes!$V$5</c:f>
              <c:strCache>
                <c:ptCount val="1"/>
                <c:pt idx="0">
                  <c:v>H </c:v>
                </c:pt>
              </c:strCache>
            </c:strRef>
          </c:tx>
          <c:dPt>
            <c:idx val="8"/>
            <c:spPr>
              <a:solidFill>
                <a:srgbClr val="FFC000"/>
              </a:solidFill>
            </c:spPr>
          </c:dPt>
          <c:cat>
            <c:strRef>
              <c:f>(SaltosRepetidosIntermitentes!$W$4:$AD$4,SaltosRepetidosIntermitentes!$AE$2)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Media CMJr</c:v>
                </c:pt>
              </c:strCache>
            </c:strRef>
          </c:cat>
          <c:val>
            <c:numRef>
              <c:f>SaltosRepetidosIntermitentes!$W$5:$AE$5</c:f>
              <c:numCache>
                <c:formatCode>General</c:formatCode>
                <c:ptCount val="9"/>
                <c:pt idx="0">
                  <c:v>38.9</c:v>
                </c:pt>
                <c:pt idx="1">
                  <c:v>39.6</c:v>
                </c:pt>
                <c:pt idx="2">
                  <c:v>38.4</c:v>
                </c:pt>
                <c:pt idx="3">
                  <c:v>35.9</c:v>
                </c:pt>
                <c:pt idx="4">
                  <c:v>33.9</c:v>
                </c:pt>
                <c:pt idx="5">
                  <c:v>37.799999999999997</c:v>
                </c:pt>
                <c:pt idx="6">
                  <c:v>38</c:v>
                </c:pt>
                <c:pt idx="7">
                  <c:v>33.9</c:v>
                </c:pt>
                <c:pt idx="8" formatCode="0.00">
                  <c:v>42.483333333333334</c:v>
                </c:pt>
              </c:numCache>
            </c:numRef>
          </c:val>
        </c:ser>
        <c:axId val="132914560"/>
        <c:axId val="132920448"/>
      </c:barChart>
      <c:lineChart>
        <c:grouping val="standard"/>
        <c:ser>
          <c:idx val="0"/>
          <c:order val="1"/>
          <c:tx>
            <c:strRef>
              <c:f>SaltosRepetidosIntermitentes!$V$6</c:f>
              <c:strCache>
                <c:ptCount val="1"/>
                <c:pt idx="0">
                  <c:v>CT</c:v>
                </c:pt>
              </c:strCache>
            </c:strRef>
          </c:tx>
          <c:val>
            <c:numRef>
              <c:f>SaltosRepetidosIntermitentes!$W$6:$AE$6</c:f>
              <c:numCache>
                <c:formatCode>General</c:formatCode>
                <c:ptCount val="9"/>
                <c:pt idx="0">
                  <c:v>187</c:v>
                </c:pt>
                <c:pt idx="1">
                  <c:v>169</c:v>
                </c:pt>
                <c:pt idx="2">
                  <c:v>187</c:v>
                </c:pt>
                <c:pt idx="3">
                  <c:v>205</c:v>
                </c:pt>
                <c:pt idx="4">
                  <c:v>181</c:v>
                </c:pt>
                <c:pt idx="5">
                  <c:v>205</c:v>
                </c:pt>
                <c:pt idx="6">
                  <c:v>188</c:v>
                </c:pt>
                <c:pt idx="7">
                  <c:v>190</c:v>
                </c:pt>
                <c:pt idx="8" formatCode="0">
                  <c:v>222.66666666666666</c:v>
                </c:pt>
              </c:numCache>
            </c:numRef>
          </c:val>
        </c:ser>
        <c:marker val="1"/>
        <c:axId val="132922368"/>
        <c:axId val="132924160"/>
      </c:lineChart>
      <c:catAx>
        <c:axId val="132914560"/>
        <c:scaling>
          <c:orientation val="minMax"/>
        </c:scaling>
        <c:axPos val="b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2920448"/>
        <c:crosses val="autoZero"/>
        <c:lblAlgn val="ctr"/>
        <c:lblOffset val="100"/>
        <c:tickMarkSkip val="1"/>
      </c:catAx>
      <c:valAx>
        <c:axId val="132920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7997760166444131E-2"/>
              <c:y val="0.20816326530612361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2914560"/>
        <c:crosses val="autoZero"/>
        <c:crossBetween val="between"/>
      </c:valAx>
      <c:catAx>
        <c:axId val="132922368"/>
        <c:scaling>
          <c:orientation val="minMax"/>
        </c:scaling>
        <c:delete val="1"/>
        <c:axPos val="b"/>
        <c:tickLblPos val="none"/>
        <c:crossAx val="132924160"/>
        <c:crosses val="autoZero"/>
        <c:lblAlgn val="ctr"/>
        <c:lblOffset val="100"/>
      </c:catAx>
      <c:valAx>
        <c:axId val="13292416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>
            <c:manualLayout>
              <c:xMode val="edge"/>
              <c:yMode val="edge"/>
              <c:x val="0.95011019603638769"/>
              <c:y val="0.17551025633990874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29223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orientation="landscape" horizontalDpi="-3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AR" sz="1400" b="1" i="0" u="none" strike="noStrike" kern="1200" baseline="0">
                <a:solidFill>
                  <a:sysClr val="window" lastClr="FFFFFF"/>
                </a:solidFill>
                <a:latin typeface="Verdana" pitchFamily="34" charset="0"/>
                <a:ea typeface="+mn-ea"/>
                <a:cs typeface="+mn-cs"/>
              </a:defRPr>
            </a:pPr>
            <a:r>
              <a:rPr sz="1400"/>
              <a:t>4</a:t>
            </a:r>
            <a:r>
              <a:rPr lang="es-AR" sz="1400" b="1" i="0" baseline="0"/>
              <a:t>º Serie Test 6 x 6" x 20". Test de saltos Intermitentes</a:t>
            </a:r>
            <a:endParaRPr lang="es-ES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AR" sz="1400" b="1" i="0" u="none" strike="noStrike" kern="1200" baseline="0">
                <a:solidFill>
                  <a:sysClr val="window" lastClr="FFFFFF"/>
                </a:solidFill>
                <a:latin typeface="Verdana" pitchFamily="34" charset="0"/>
                <a:ea typeface="+mn-ea"/>
                <a:cs typeface="+mn-cs"/>
              </a:defRPr>
            </a:pPr>
            <a:endParaRPr sz="1400"/>
          </a:p>
        </c:rich>
      </c:tx>
      <c:layout>
        <c:manualLayout>
          <c:xMode val="edge"/>
          <c:yMode val="edge"/>
          <c:x val="0.2200811985288654"/>
          <c:y val="2.0408058748753982E-2"/>
        </c:manualLayout>
      </c:layout>
    </c:title>
    <c:plotArea>
      <c:layout>
        <c:manualLayout>
          <c:layoutTarget val="inner"/>
          <c:xMode val="edge"/>
          <c:yMode val="edge"/>
          <c:x val="0.14510694134195579"/>
          <c:y val="0.17142857142857137"/>
          <c:w val="0.7361226893752767"/>
          <c:h val="0.48571428571428987"/>
        </c:manualLayout>
      </c:layout>
      <c:barChart>
        <c:barDir val="col"/>
        <c:grouping val="clustered"/>
        <c:ser>
          <c:idx val="1"/>
          <c:order val="0"/>
          <c:tx>
            <c:strRef>
              <c:f>SaltosRepetidosIntermitentes!$V$29</c:f>
              <c:strCache>
                <c:ptCount val="1"/>
                <c:pt idx="0">
                  <c:v>H </c:v>
                </c:pt>
              </c:strCache>
            </c:strRef>
          </c:tx>
          <c:dPt>
            <c:idx val="8"/>
            <c:spPr>
              <a:solidFill>
                <a:srgbClr val="FFC000"/>
              </a:solidFill>
            </c:spPr>
          </c:dPt>
          <c:cat>
            <c:strRef>
              <c:f>(SaltosRepetidosIntermitentes!$W$28:$AD$28,SaltosRepetidosIntermitentes!$AE$26)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Media CMJr</c:v>
                </c:pt>
              </c:strCache>
            </c:strRef>
          </c:cat>
          <c:val>
            <c:numRef>
              <c:f>SaltosRepetidosIntermitentes!$W$29:$AE$29</c:f>
              <c:numCache>
                <c:formatCode>General</c:formatCode>
                <c:ptCount val="9"/>
                <c:pt idx="0">
                  <c:v>35</c:v>
                </c:pt>
                <c:pt idx="1">
                  <c:v>44.3</c:v>
                </c:pt>
                <c:pt idx="2">
                  <c:v>43.8</c:v>
                </c:pt>
                <c:pt idx="3">
                  <c:v>40.5</c:v>
                </c:pt>
                <c:pt idx="4">
                  <c:v>38.9</c:v>
                </c:pt>
                <c:pt idx="5">
                  <c:v>43.7</c:v>
                </c:pt>
                <c:pt idx="6">
                  <c:v>40.799999999999997</c:v>
                </c:pt>
                <c:pt idx="7">
                  <c:v>40.4</c:v>
                </c:pt>
                <c:pt idx="8" formatCode="0.00">
                  <c:v>42.483333333333334</c:v>
                </c:pt>
              </c:numCache>
            </c:numRef>
          </c:val>
        </c:ser>
        <c:axId val="133088384"/>
        <c:axId val="133089920"/>
      </c:barChart>
      <c:lineChart>
        <c:grouping val="standard"/>
        <c:ser>
          <c:idx val="0"/>
          <c:order val="1"/>
          <c:tx>
            <c:strRef>
              <c:f>SaltosRepetidosIntermitentes!$V$30</c:f>
              <c:strCache>
                <c:ptCount val="1"/>
                <c:pt idx="0">
                  <c:v>CT</c:v>
                </c:pt>
              </c:strCache>
            </c:strRef>
          </c:tx>
          <c:val>
            <c:numRef>
              <c:f>SaltosRepetidosIntermitentes!$W$30:$AE$30</c:f>
              <c:numCache>
                <c:formatCode>General</c:formatCode>
                <c:ptCount val="9"/>
                <c:pt idx="0">
                  <c:v>205</c:v>
                </c:pt>
                <c:pt idx="1">
                  <c:v>179</c:v>
                </c:pt>
                <c:pt idx="2">
                  <c:v>180</c:v>
                </c:pt>
                <c:pt idx="3">
                  <c:v>173</c:v>
                </c:pt>
                <c:pt idx="4">
                  <c:v>208</c:v>
                </c:pt>
                <c:pt idx="5">
                  <c:v>174</c:v>
                </c:pt>
                <c:pt idx="6">
                  <c:v>191</c:v>
                </c:pt>
                <c:pt idx="7">
                  <c:v>198</c:v>
                </c:pt>
                <c:pt idx="8" formatCode="0">
                  <c:v>222.66666666666666</c:v>
                </c:pt>
              </c:numCache>
            </c:numRef>
          </c:val>
        </c:ser>
        <c:marker val="1"/>
        <c:axId val="133100288"/>
        <c:axId val="133101824"/>
      </c:lineChart>
      <c:catAx>
        <c:axId val="133088384"/>
        <c:scaling>
          <c:orientation val="minMax"/>
        </c:scaling>
        <c:axPos val="b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089920"/>
        <c:crosses val="autoZero"/>
        <c:lblAlgn val="ctr"/>
        <c:lblOffset val="100"/>
        <c:tickMarkSkip val="1"/>
      </c:catAx>
      <c:valAx>
        <c:axId val="133089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7997760166444131E-2"/>
              <c:y val="0.20816326530612367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088384"/>
        <c:crosses val="autoZero"/>
        <c:crossBetween val="between"/>
      </c:valAx>
      <c:catAx>
        <c:axId val="133100288"/>
        <c:scaling>
          <c:orientation val="minMax"/>
        </c:scaling>
        <c:delete val="1"/>
        <c:axPos val="b"/>
        <c:tickLblPos val="none"/>
        <c:crossAx val="133101824"/>
        <c:crosses val="autoZero"/>
        <c:lblAlgn val="ctr"/>
        <c:lblOffset val="100"/>
      </c:catAx>
      <c:valAx>
        <c:axId val="13310182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>
            <c:manualLayout>
              <c:xMode val="edge"/>
              <c:yMode val="edge"/>
              <c:x val="0.95011019603638769"/>
              <c:y val="0.17551025633990874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10028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 orientation="landscape" horizontalDpi="-3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/>
            </a:pPr>
            <a:r>
              <a:rPr lang="es-AR"/>
              <a:t>1º Serie Test 6 x 6" x 20". Test de saltos Intermitentes</a:t>
            </a:r>
          </a:p>
        </c:rich>
      </c:tx>
      <c:layout>
        <c:manualLayout>
          <c:xMode val="edge"/>
          <c:yMode val="edge"/>
          <c:x val="0.2200811985288654"/>
          <c:y val="2.0408058748753982E-2"/>
        </c:manualLayout>
      </c:layout>
    </c:title>
    <c:plotArea>
      <c:layout>
        <c:manualLayout>
          <c:layoutTarget val="inner"/>
          <c:xMode val="edge"/>
          <c:yMode val="edge"/>
          <c:x val="0.14510694134195579"/>
          <c:y val="0.17142857142857137"/>
          <c:w val="0.7361226893752767"/>
          <c:h val="0.48571428571428965"/>
        </c:manualLayout>
      </c:layout>
      <c:barChart>
        <c:barDir val="col"/>
        <c:grouping val="clustered"/>
        <c:ser>
          <c:idx val="1"/>
          <c:order val="0"/>
          <c:tx>
            <c:strRef>
              <c:f>'15" CMJr'!#REF!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'15" CMJr'!#REF!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509504"/>
        <c:axId val="133511040"/>
      </c:barChart>
      <c:lineChart>
        <c:grouping val="standard"/>
        <c:ser>
          <c:idx val="0"/>
          <c:order val="1"/>
          <c:tx>
            <c:strRef>
              <c:f>'15" CMJr'!#REF!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'15" CMJr'!#REF!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3513216"/>
        <c:axId val="133514752"/>
      </c:lineChart>
      <c:catAx>
        <c:axId val="133509504"/>
        <c:scaling>
          <c:orientation val="minMax"/>
        </c:scaling>
        <c:axPos val="b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511040"/>
        <c:crosses val="autoZero"/>
        <c:lblAlgn val="ctr"/>
        <c:lblOffset val="100"/>
        <c:tickMarkSkip val="1"/>
      </c:catAx>
      <c:valAx>
        <c:axId val="133511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7997760166444131E-2"/>
              <c:y val="0.20816326530612361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509504"/>
        <c:crosses val="autoZero"/>
        <c:crossBetween val="between"/>
      </c:valAx>
      <c:catAx>
        <c:axId val="133513216"/>
        <c:scaling>
          <c:orientation val="minMax"/>
        </c:scaling>
        <c:delete val="1"/>
        <c:axPos val="b"/>
        <c:tickLblPos val="none"/>
        <c:crossAx val="133514752"/>
        <c:crosses val="autoZero"/>
        <c:lblAlgn val="ctr"/>
        <c:lblOffset val="100"/>
      </c:catAx>
      <c:valAx>
        <c:axId val="13351475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>
            <c:manualLayout>
              <c:xMode val="edge"/>
              <c:yMode val="edge"/>
              <c:x val="0.95011019603638769"/>
              <c:y val="0.17551025633990874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513216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orientation="landscape" horizontalDpi="-3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/>
            </a:pPr>
            <a:r>
              <a:rPr lang="es-AR"/>
              <a:t>Test 6  x 6"  x  20". Test de Saltos Repetidos.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H (Media)</c:v>
          </c:tx>
          <c:dLbls>
            <c:txPr>
              <a:bodyPr/>
              <a:lstStyle/>
              <a:p>
                <a:pPr>
                  <a:defRPr lang="es-AR" sz="1000" b="1"/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multiLvlStrRef>
              <c:f>'15" CMJr'!#REF!</c:f>
            </c:multiLvlStrRef>
          </c:cat>
          <c:val>
            <c:numRef>
              <c:f>'15" CMJr'!#REF!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547520"/>
        <c:axId val="133549056"/>
      </c:barChart>
      <c:lineChart>
        <c:grouping val="standard"/>
        <c:ser>
          <c:idx val="0"/>
          <c:order val="1"/>
          <c:tx>
            <c:v>CT (Media)</c:v>
          </c:tx>
          <c:dLbls>
            <c:dLbl>
              <c:idx val="3"/>
              <c:layout>
                <c:manualLayout>
                  <c:x val="-3.5366799487719092E-2"/>
                  <c:y val="9.9000174978127714E-2"/>
                </c:manualLayout>
              </c:layout>
              <c:dLblPos val="r"/>
              <c:showVal val="1"/>
              <c:showSerName val="1"/>
              <c:separator>
</c:separator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dLblPos val="t"/>
            <c:showVal val="1"/>
            <c:showSerName val="1"/>
            <c:separator>
</c:separator>
          </c:dLbls>
          <c:val>
            <c:numRef>
              <c:f>'15" CMJr'!#REF!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3556864"/>
        <c:axId val="133555328"/>
      </c:lineChart>
      <c:catAx>
        <c:axId val="133547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549056"/>
        <c:crosses val="autoZero"/>
        <c:lblAlgn val="ctr"/>
        <c:lblOffset val="100"/>
        <c:tickMarkSkip val="1"/>
      </c:catAx>
      <c:valAx>
        <c:axId val="133549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547520"/>
        <c:crosses val="autoZero"/>
        <c:crossBetween val="between"/>
      </c:valAx>
      <c:valAx>
        <c:axId val="133555328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33556864"/>
        <c:crosses val="max"/>
        <c:crossBetween val="between"/>
      </c:valAx>
      <c:catAx>
        <c:axId val="133556864"/>
        <c:scaling>
          <c:orientation val="minMax"/>
        </c:scaling>
        <c:delete val="1"/>
        <c:axPos val="b"/>
        <c:tickLblPos val="none"/>
        <c:crossAx val="133555328"/>
        <c:crosses val="autoZero"/>
        <c:lblAlgn val="ctr"/>
        <c:lblOffset val="100"/>
      </c:catAx>
    </c:plotArea>
    <c:plotVisOnly val="1"/>
    <c:dispBlanksAs val="gap"/>
  </c:chart>
  <c:txPr>
    <a:bodyPr/>
    <a:lstStyle/>
    <a:p>
      <a:pPr>
        <a:defRPr sz="800">
          <a:latin typeface="Verdana" pitchFamily="34" charset="0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8"/>
  <c:chart>
    <c:title>
      <c:tx>
        <c:rich>
          <a:bodyPr/>
          <a:lstStyle/>
          <a:p>
            <a:pPr>
              <a:defRPr lang="es-AR"/>
            </a:pPr>
            <a:r>
              <a:rPr lang="es-AR"/>
              <a:t>Evaluación CMJr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SaltosSimples!$B$54</c:f>
              <c:strCache>
                <c:ptCount val="1"/>
                <c:pt idx="0">
                  <c:v>Indice Q</c:v>
                </c:pt>
              </c:strCache>
            </c:strRef>
          </c:tx>
          <c:dLbls>
            <c:txPr>
              <a:bodyPr/>
              <a:lstStyle/>
              <a:p>
                <a:pPr>
                  <a:defRPr lang="es-AR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multiLvlStrRef>
              <c:f>SaltosSimples!$C$49:$H$50</c:f>
              <c:multiLvlStrCache>
                <c:ptCount val="6"/>
                <c:lvl>
                  <c:pt idx="0">
                    <c:v>CMJr 1º</c:v>
                  </c:pt>
                  <c:pt idx="1">
                    <c:v>CMJr 2º</c:v>
                  </c:pt>
                  <c:pt idx="2">
                    <c:v>CMJr 1º</c:v>
                  </c:pt>
                  <c:pt idx="3">
                    <c:v>CMJr 2º</c:v>
                  </c:pt>
                  <c:pt idx="4">
                    <c:v>CMJr 1º</c:v>
                  </c:pt>
                  <c:pt idx="5">
                    <c:v>CMJr 2º</c:v>
                  </c:pt>
                </c:lvl>
                <c:lvl>
                  <c:pt idx="0">
                    <c:v>1º Serie</c:v>
                  </c:pt>
                  <c:pt idx="2">
                    <c:v>2º Serie</c:v>
                  </c:pt>
                  <c:pt idx="4">
                    <c:v>3º Serie</c:v>
                  </c:pt>
                </c:lvl>
              </c:multiLvlStrCache>
            </c:multiLvlStrRef>
          </c:cat>
          <c:val>
            <c:numRef>
              <c:f>SaltosSimples!$C$54:$H$54</c:f>
              <c:numCache>
                <c:formatCode>0.00</c:formatCode>
                <c:ptCount val="6"/>
                <c:pt idx="0">
                  <c:v>2.4608695652173913</c:v>
                </c:pt>
                <c:pt idx="1">
                  <c:v>2.6621004566210047</c:v>
                </c:pt>
                <c:pt idx="2">
                  <c:v>2.5086206896551726</c:v>
                </c:pt>
                <c:pt idx="3">
                  <c:v>2.6741071428571428</c:v>
                </c:pt>
                <c:pt idx="4">
                  <c:v>2.5446808510638297</c:v>
                </c:pt>
                <c:pt idx="5">
                  <c:v>3.0612244897959182</c:v>
                </c:pt>
              </c:numCache>
            </c:numRef>
          </c:val>
        </c:ser>
        <c:axId val="97536256"/>
        <c:axId val="97546240"/>
      </c:barChart>
      <c:lineChart>
        <c:grouping val="standard"/>
        <c:ser>
          <c:idx val="0"/>
          <c:order val="1"/>
          <c:tx>
            <c:strRef>
              <c:f>SaltosSimples!$B$55</c:f>
              <c:strCache>
                <c:ptCount val="1"/>
                <c:pt idx="0">
                  <c:v>RSI</c:v>
                </c:pt>
              </c:strCache>
            </c:strRef>
          </c:tx>
          <c:dLbls>
            <c:txPr>
              <a:bodyPr/>
              <a:lstStyle/>
              <a:p>
                <a:pPr>
                  <a:defRPr lang="es-AR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dLblPos val="b"/>
            <c:showVal val="1"/>
            <c:showSerName val="1"/>
            <c:separator>
</c:separator>
          </c:dLbls>
          <c:cat>
            <c:multiLvlStrRef>
              <c:f>SaltosSimples!$C$49:$H$50</c:f>
              <c:multiLvlStrCache>
                <c:ptCount val="6"/>
                <c:lvl>
                  <c:pt idx="0">
                    <c:v>CMJr 1º</c:v>
                  </c:pt>
                  <c:pt idx="1">
                    <c:v>CMJr 2º</c:v>
                  </c:pt>
                  <c:pt idx="2">
                    <c:v>CMJr 1º</c:v>
                  </c:pt>
                  <c:pt idx="3">
                    <c:v>CMJr 2º</c:v>
                  </c:pt>
                  <c:pt idx="4">
                    <c:v>CMJr 1º</c:v>
                  </c:pt>
                  <c:pt idx="5">
                    <c:v>CMJr 2º</c:v>
                  </c:pt>
                </c:lvl>
                <c:lvl>
                  <c:pt idx="0">
                    <c:v>1º Serie</c:v>
                  </c:pt>
                  <c:pt idx="2">
                    <c:v>2º Serie</c:v>
                  </c:pt>
                  <c:pt idx="4">
                    <c:v>3º Serie</c:v>
                  </c:pt>
                </c:lvl>
              </c:multiLvlStrCache>
            </c:multiLvlStrRef>
          </c:cat>
          <c:val>
            <c:numRef>
              <c:f>SaltosSimples!$C$55:$H$55</c:f>
              <c:numCache>
                <c:formatCode>0.00</c:formatCode>
                <c:ptCount val="6"/>
                <c:pt idx="0">
                  <c:v>1.7086956521739129</c:v>
                </c:pt>
                <c:pt idx="1">
                  <c:v>1.904109589041096</c:v>
                </c:pt>
                <c:pt idx="2">
                  <c:v>1.7931034482758621</c:v>
                </c:pt>
                <c:pt idx="3">
                  <c:v>1.9821428571428572</c:v>
                </c:pt>
                <c:pt idx="4">
                  <c:v>1.8638297872340426</c:v>
                </c:pt>
                <c:pt idx="5">
                  <c:v>2.25</c:v>
                </c:pt>
              </c:numCache>
            </c:numRef>
          </c:val>
        </c:ser>
        <c:marker val="1"/>
        <c:axId val="97548160"/>
        <c:axId val="97549696"/>
      </c:lineChart>
      <c:catAx>
        <c:axId val="97536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97546240"/>
        <c:crosses val="autoZero"/>
        <c:lblAlgn val="ctr"/>
        <c:lblOffset val="100"/>
        <c:tickMarkSkip val="1"/>
      </c:catAx>
      <c:valAx>
        <c:axId val="97546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Valor</a:t>
                </a:r>
              </a:p>
            </c:rich>
          </c:tx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97536256"/>
        <c:crosses val="autoZero"/>
        <c:crossBetween val="between"/>
      </c:valAx>
      <c:catAx>
        <c:axId val="97548160"/>
        <c:scaling>
          <c:orientation val="minMax"/>
        </c:scaling>
        <c:delete val="1"/>
        <c:axPos val="b"/>
        <c:tickLblPos val="none"/>
        <c:crossAx val="97549696"/>
        <c:crosses val="autoZero"/>
        <c:lblAlgn val="ctr"/>
        <c:lblOffset val="100"/>
      </c:catAx>
      <c:valAx>
        <c:axId val="9754969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Valor</a:t>
                </a:r>
              </a:p>
            </c:rich>
          </c:tx>
        </c:title>
        <c:numFmt formatCode="0.00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97548160"/>
        <c:crosses val="max"/>
        <c:crossBetween val="between"/>
      </c:valAx>
    </c:plotArea>
    <c:plotVisOnly val="1"/>
    <c:dispBlanksAs val="gap"/>
  </c:chart>
  <c:txPr>
    <a:bodyPr/>
    <a:lstStyle/>
    <a:p>
      <a:pPr>
        <a:defRPr b="1"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 orientation="landscape" horizontalDpi="-3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050"/>
            </a:pPr>
            <a:r>
              <a:rPr lang="es-AR" sz="1050"/>
              <a:t>Test</a:t>
            </a:r>
            <a:r>
              <a:rPr lang="es-AR" sz="1050" baseline="0"/>
              <a:t> 15". </a:t>
            </a:r>
            <a:r>
              <a:rPr lang="es-AR" sz="1050"/>
              <a:t>Comparación Altura en cm vs Tiempo Contacto</a:t>
            </a:r>
          </a:p>
        </c:rich>
      </c:tx>
      <c:layout>
        <c:manualLayout>
          <c:xMode val="edge"/>
          <c:yMode val="edge"/>
          <c:x val="0.17460164048145121"/>
          <c:y val="4.7222410754910134E-2"/>
        </c:manualLayout>
      </c:layout>
    </c:title>
    <c:plotArea>
      <c:layout>
        <c:manualLayout>
          <c:layoutTarget val="inner"/>
          <c:xMode val="edge"/>
          <c:yMode val="edge"/>
          <c:x val="0.13375326018940037"/>
          <c:y val="0.18430216535433094"/>
          <c:w val="0.74257206383015839"/>
          <c:h val="0.67993044619422993"/>
        </c:manualLayout>
      </c:layout>
      <c:barChart>
        <c:barDir val="col"/>
        <c:grouping val="clustered"/>
        <c:ser>
          <c:idx val="1"/>
          <c:order val="0"/>
          <c:tx>
            <c:strRef>
              <c:f>'15" CMJr'!$R$62:$S$62</c:f>
              <c:strCache>
                <c:ptCount val="1"/>
                <c:pt idx="0">
                  <c:v>H </c:v>
                </c:pt>
              </c:strCache>
            </c:strRef>
          </c:tx>
          <c:dPt>
            <c:idx val="0"/>
            <c:spPr>
              <a:solidFill>
                <a:srgbClr val="FFD54F"/>
              </a:solidFill>
            </c:spPr>
          </c:dPt>
          <c:dPt>
            <c:idx val="4"/>
            <c:spPr>
              <a:solidFill>
                <a:srgbClr val="0066FF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lang="es-AR" sz="10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>
                  <a:defRPr lang="es-AR" sz="1000" b="1"/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strRef>
              <c:f>('15" CMJr'!$N$60:$N$61,'15" CMJr'!$O$61:$Q$61,'15" CMJr'!$X$4:$Y$4)</c:f>
              <c:strCache>
                <c:ptCount val="5"/>
                <c:pt idx="0">
                  <c:v>Mejor CMJr</c:v>
                </c:pt>
                <c:pt idx="1">
                  <c:v>1 a 7</c:v>
                </c:pt>
                <c:pt idx="2">
                  <c:v>8 a 13</c:v>
                </c:pt>
                <c:pt idx="3">
                  <c:v>14 a 19</c:v>
                </c:pt>
                <c:pt idx="4">
                  <c:v>Media SRI</c:v>
                </c:pt>
              </c:strCache>
            </c:strRef>
          </c:cat>
          <c:val>
            <c:numRef>
              <c:f>('15" CMJr'!$N$62:$Q$62,'15" CMJr'!$Y$5)</c:f>
              <c:numCache>
                <c:formatCode>0.00</c:formatCode>
                <c:ptCount val="5"/>
                <c:pt idx="0" formatCode="General">
                  <c:v>42.483333333333334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3490944"/>
        <c:axId val="133632000"/>
      </c:barChart>
      <c:lineChart>
        <c:grouping val="standard"/>
        <c:ser>
          <c:idx val="0"/>
          <c:order val="1"/>
          <c:tx>
            <c:strRef>
              <c:f>'15" CMJr'!$R$63:$S$63</c:f>
              <c:strCache>
                <c:ptCount val="1"/>
                <c:pt idx="0">
                  <c:v>CT</c:v>
                </c:pt>
              </c:strCache>
            </c:strRef>
          </c:tx>
          <c:dLbls>
            <c:dLbl>
              <c:idx val="0"/>
              <c:layout>
                <c:manualLayout>
                  <c:x val="-4.5421638810924994E-2"/>
                  <c:y val="0.13342049827932562"/>
                </c:manualLayout>
              </c:layout>
              <c:spPr/>
              <c:txPr>
                <a:bodyPr/>
                <a:lstStyle/>
                <a:p>
                  <a:pPr>
                    <a:defRPr lang="es-AR" sz="10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r"/>
              <c:showVal val="1"/>
              <c:showSerName val="1"/>
              <c:separator>
</c:separator>
            </c:dLbl>
            <c:dLbl>
              <c:idx val="1"/>
              <c:layout>
                <c:manualLayout>
                  <c:x val="-4.8093245624016422E-2"/>
                  <c:y val="0.10712804386024483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2"/>
              <c:layout>
                <c:manualLayout>
                  <c:x val="-5.2014813646007033E-2"/>
                  <c:y val="9.5156218185108998E-2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3"/>
              <c:layout>
                <c:manualLayout>
                  <c:x val="-5.3975597657002064E-2"/>
                  <c:y val="0.10313743530186598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4"/>
              <c:layout>
                <c:manualLayout>
                  <c:x val="-4.7382422821920692E-2"/>
                  <c:y val="8.7175001068351882E-2"/>
                </c:manualLayout>
              </c:layout>
              <c:dLblPos val="r"/>
              <c:showVal val="1"/>
              <c:showSerName val="1"/>
              <c:separator>
</c:separator>
            </c:dLbl>
            <c:txPr>
              <a:bodyPr/>
              <a:lstStyle/>
              <a:p>
                <a:pPr>
                  <a:defRPr lang="es-AR" sz="1000" b="1"/>
                </a:pPr>
                <a:endParaRPr lang="es-ES"/>
              </a:p>
            </c:txPr>
            <c:dLblPos val="t"/>
            <c:showVal val="1"/>
            <c:showSerName val="1"/>
            <c:separator>
</c:separator>
          </c:dLbls>
          <c:cat>
            <c:strRef>
              <c:f>'15" CMJr'!$N$61:$Q$61</c:f>
              <c:strCache>
                <c:ptCount val="4"/>
                <c:pt idx="1">
                  <c:v>1 a 7</c:v>
                </c:pt>
                <c:pt idx="2">
                  <c:v>8 a 13</c:v>
                </c:pt>
                <c:pt idx="3">
                  <c:v>14 a 19</c:v>
                </c:pt>
              </c:strCache>
            </c:strRef>
          </c:cat>
          <c:val>
            <c:numRef>
              <c:f>('15" CMJr'!$N$63:$Q$63,'15" CMJr'!$Y$6)</c:f>
              <c:numCache>
                <c:formatCode>0.0</c:formatCode>
                <c:ptCount val="5"/>
                <c:pt idx="0" formatCode="General">
                  <c:v>222.66666666666666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</c:numCache>
            </c:numRef>
          </c:val>
        </c:ser>
        <c:marker val="1"/>
        <c:axId val="133633920"/>
        <c:axId val="133635456"/>
      </c:lineChart>
      <c:catAx>
        <c:axId val="133490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632000"/>
        <c:crosses val="autoZero"/>
        <c:auto val="1"/>
        <c:lblAlgn val="ctr"/>
        <c:lblOffset val="100"/>
        <c:tickMarkSkip val="1"/>
      </c:catAx>
      <c:valAx>
        <c:axId val="133632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 sz="800"/>
                </a:pPr>
                <a:r>
                  <a:rPr lang="es-AR" sz="800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490944"/>
        <c:crosses val="autoZero"/>
        <c:crossBetween val="between"/>
      </c:valAx>
      <c:catAx>
        <c:axId val="133633920"/>
        <c:scaling>
          <c:orientation val="minMax"/>
        </c:scaling>
        <c:delete val="1"/>
        <c:axPos val="b"/>
        <c:tickLblPos val="none"/>
        <c:crossAx val="133635456"/>
        <c:crosses val="autoZero"/>
        <c:lblAlgn val="ctr"/>
        <c:lblOffset val="100"/>
      </c:catAx>
      <c:valAx>
        <c:axId val="13363545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 sz="900"/>
                </a:pPr>
                <a:r>
                  <a:rPr lang="es-AR" sz="900"/>
                  <a:t>CT milisegundos</a:t>
                </a:r>
              </a:p>
            </c:rich>
          </c:tx>
          <c:layout>
            <c:manualLayout>
              <c:xMode val="edge"/>
              <c:yMode val="edge"/>
              <c:x val="0.95718141775800614"/>
              <c:y val="0.36120025217155727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633920"/>
        <c:crosses val="max"/>
        <c:crossBetween val="between"/>
      </c:valAx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orientation="landscape" horizontalDpi="-3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200"/>
            </a:pPr>
            <a:r>
              <a:rPr lang="es-AR" sz="1200"/>
              <a:t>Test 15". Saltos  1 a 7.</a:t>
            </a:r>
            <a:r>
              <a:rPr lang="es-AR" sz="1200" baseline="0"/>
              <a:t> vs Mejor CMJr</a:t>
            </a:r>
            <a:endParaRPr lang="es-AR" sz="120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'15" CMJr'!$N$33</c:f>
              <c:strCache>
                <c:ptCount val="1"/>
                <c:pt idx="0">
                  <c:v>H </c:v>
                </c:pt>
              </c:strCache>
            </c:strRef>
          </c:tx>
          <c:dPt>
            <c:idx val="7"/>
            <c:spPr>
              <a:solidFill>
                <a:srgbClr val="FFD54F"/>
              </a:solidFill>
            </c:spPr>
          </c:dPt>
          <c:dPt>
            <c:idx val="8"/>
            <c:spPr>
              <a:solidFill>
                <a:srgbClr val="0066FF"/>
              </a:solidFill>
            </c:spPr>
          </c:dPt>
          <c:cat>
            <c:strRef>
              <c:f>('15" CMJr'!$P$32:$V$32,'15" CMJr'!$W$30:$W$32,'15" CMJr'!$X$32:$Y$32)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Mejor CMJr</c:v>
                </c:pt>
                <c:pt idx="8">
                  <c:v>Media 1 a 7</c:v>
                </c:pt>
              </c:strCache>
            </c:strRef>
          </c:cat>
          <c:val>
            <c:numRef>
              <c:f>('15" CMJr'!$P$33:$W$33,'15" CMJr'!$Y$33)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42.483333333333334</c:v>
                </c:pt>
                <c:pt idx="8" formatCode="0.00">
                  <c:v>0</c:v>
                </c:pt>
              </c:numCache>
            </c:numRef>
          </c:val>
        </c:ser>
        <c:axId val="133692032"/>
        <c:axId val="133693824"/>
      </c:barChart>
      <c:lineChart>
        <c:grouping val="standard"/>
        <c:ser>
          <c:idx val="0"/>
          <c:order val="1"/>
          <c:tx>
            <c:strRef>
              <c:f>'15" CMJr'!$N$34</c:f>
              <c:strCache>
                <c:ptCount val="1"/>
                <c:pt idx="0">
                  <c:v>CT</c:v>
                </c:pt>
              </c:strCache>
            </c:strRef>
          </c:tx>
          <c:dPt>
            <c:idx val="7"/>
            <c:marker>
              <c:spPr>
                <a:solidFill>
                  <a:srgbClr val="FFC000"/>
                </a:solidFill>
              </c:spPr>
            </c:marker>
          </c:dPt>
          <c:dPt>
            <c:idx val="8"/>
            <c:marker>
              <c:spPr>
                <a:solidFill>
                  <a:srgbClr val="FFC000"/>
                </a:solidFill>
              </c:spPr>
            </c:marker>
          </c:dPt>
          <c:cat>
            <c:numRef>
              <c:f>'15" CMJr'!$P$32:$V$32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('15" CMJr'!$P$34:$W$34,'15" CMJr'!$Y$34)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222.66666666666666</c:v>
                </c:pt>
                <c:pt idx="8" formatCode="0.0">
                  <c:v>0</c:v>
                </c:pt>
              </c:numCache>
            </c:numRef>
          </c:val>
        </c:ser>
        <c:marker val="1"/>
        <c:axId val="133695744"/>
        <c:axId val="133697536"/>
      </c:lineChart>
      <c:catAx>
        <c:axId val="133692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693824"/>
        <c:crosses val="autoZero"/>
        <c:lblAlgn val="ctr"/>
        <c:lblOffset val="100"/>
        <c:tickMarkSkip val="1"/>
      </c:catAx>
      <c:valAx>
        <c:axId val="133693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2.1909783447589912E-2"/>
              <c:y val="0.24338705169867819"/>
            </c:manualLayout>
          </c:layout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692032"/>
        <c:crosses val="autoZero"/>
        <c:crossBetween val="between"/>
      </c:valAx>
      <c:catAx>
        <c:axId val="133695744"/>
        <c:scaling>
          <c:orientation val="minMax"/>
        </c:scaling>
        <c:delete val="1"/>
        <c:axPos val="b"/>
        <c:numFmt formatCode="General" sourceLinked="1"/>
        <c:tickLblPos val="none"/>
        <c:crossAx val="133697536"/>
        <c:crosses val="autoZero"/>
        <c:lblAlgn val="ctr"/>
        <c:lblOffset val="100"/>
      </c:catAx>
      <c:valAx>
        <c:axId val="13369753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/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695744"/>
        <c:crosses val="max"/>
        <c:crossBetween val="between"/>
      </c:valAx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88" r="0.75000000000000488" t="1" header="0.5" footer="0.5"/>
    <c:pageSetup orientation="landscape" horizontalDpi="-3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200"/>
            </a:pPr>
            <a:r>
              <a:rPr lang="es-AR" sz="1200"/>
              <a:t>Test 15"</a:t>
            </a:r>
            <a:r>
              <a:rPr lang="es-AR" sz="1200" baseline="0"/>
              <a:t>  C</a:t>
            </a:r>
            <a:r>
              <a:rPr lang="es-AR" sz="1200"/>
              <a:t>MJr .</a:t>
            </a:r>
            <a:r>
              <a:rPr lang="es-AR" sz="1200" baseline="0"/>
              <a:t>  Altura CG  (H) y Tiempo de Contacto  (CT)</a:t>
            </a:r>
            <a:endParaRPr lang="es-AR" sz="120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'15" CMJr'!$B$5</c:f>
              <c:strCache>
                <c:ptCount val="1"/>
                <c:pt idx="0">
                  <c:v>H </c:v>
                </c:pt>
              </c:strCache>
            </c:strRef>
          </c:tx>
          <c:dPt>
            <c:idx val="19"/>
            <c:spPr>
              <a:solidFill>
                <a:srgbClr val="FFD54F"/>
              </a:solidFill>
            </c:spPr>
          </c:dPt>
          <c:dPt>
            <c:idx val="20"/>
            <c:spPr>
              <a:solidFill>
                <a:srgbClr val="0066FF"/>
              </a:solidFill>
            </c:spPr>
          </c:dPt>
          <c:cat>
            <c:strRef>
              <c:f>('15" CMJr'!$C$4:$U$4,'15" CMJr'!$W$2:$W$4,'15" CMJr'!$X$4:$Y$4)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Media CMJr</c:v>
                </c:pt>
                <c:pt idx="20">
                  <c:v>Media SRI</c:v>
                </c:pt>
              </c:strCache>
            </c:strRef>
          </c:cat>
          <c:val>
            <c:numRef>
              <c:f>('15" CMJr'!$C$5:$U$5,'15" CMJr'!$W$5,'15" CMJr'!$Y$5)</c:f>
              <c:numCache>
                <c:formatCode>General</c:formatCode>
                <c:ptCount val="21"/>
                <c:pt idx="19" formatCode="0.00">
                  <c:v>42.483333333333334</c:v>
                </c:pt>
                <c:pt idx="20" formatCode="0.00">
                  <c:v>0</c:v>
                </c:pt>
              </c:numCache>
            </c:numRef>
          </c:val>
        </c:ser>
        <c:axId val="133742976"/>
        <c:axId val="133744512"/>
      </c:barChart>
      <c:lineChart>
        <c:grouping val="standard"/>
        <c:ser>
          <c:idx val="0"/>
          <c:order val="1"/>
          <c:tx>
            <c:strRef>
              <c:f>'15" CMJr'!$B$6</c:f>
              <c:strCache>
                <c:ptCount val="1"/>
                <c:pt idx="0">
                  <c:v>CT</c:v>
                </c:pt>
              </c:strCache>
            </c:strRef>
          </c:tx>
          <c:dPt>
            <c:idx val="19"/>
            <c:marker>
              <c:spPr>
                <a:solidFill>
                  <a:srgbClr val="FFC000"/>
                </a:solidFill>
              </c:spPr>
            </c:marker>
          </c:dPt>
          <c:dPt>
            <c:idx val="20"/>
            <c:marker>
              <c:spPr>
                <a:solidFill>
                  <a:srgbClr val="FFC000"/>
                </a:solidFill>
              </c:spPr>
            </c:marker>
          </c:dPt>
          <c:cat>
            <c:strRef>
              <c:f>('15" CMJr'!$C$4:$V$4,'15" CMJr'!$W$2:$W$4,'15" CMJr'!$X$4:$Y$4)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Media CMJr</c:v>
                </c:pt>
                <c:pt idx="21">
                  <c:v>Media SRI</c:v>
                </c:pt>
              </c:strCache>
            </c:strRef>
          </c:cat>
          <c:val>
            <c:numRef>
              <c:f>('15" CMJr'!$C$6:$U$6,'15" CMJr'!$W$6,'15" CMJr'!$Y$6)</c:f>
              <c:numCache>
                <c:formatCode>General</c:formatCode>
                <c:ptCount val="21"/>
                <c:pt idx="19" formatCode="0">
                  <c:v>222.66666666666666</c:v>
                </c:pt>
                <c:pt idx="20" formatCode="0">
                  <c:v>0</c:v>
                </c:pt>
              </c:numCache>
            </c:numRef>
          </c:val>
        </c:ser>
        <c:marker val="1"/>
        <c:axId val="133754880"/>
        <c:axId val="133756416"/>
      </c:lineChart>
      <c:catAx>
        <c:axId val="133742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744512"/>
        <c:crosses val="autoZero"/>
        <c:lblAlgn val="ctr"/>
        <c:lblOffset val="100"/>
        <c:tickMarkSkip val="1"/>
      </c:catAx>
      <c:valAx>
        <c:axId val="133744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742976"/>
        <c:crosses val="autoZero"/>
        <c:crossBetween val="between"/>
      </c:valAx>
      <c:catAx>
        <c:axId val="133754880"/>
        <c:scaling>
          <c:orientation val="minMax"/>
        </c:scaling>
        <c:delete val="1"/>
        <c:axPos val="b"/>
        <c:tickLblPos val="none"/>
        <c:crossAx val="133756416"/>
        <c:crosses val="autoZero"/>
        <c:lblAlgn val="ctr"/>
        <c:lblOffset val="100"/>
      </c:catAx>
      <c:valAx>
        <c:axId val="13375641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/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754880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 horizontalDpi="-3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200"/>
            </a:pPr>
            <a:r>
              <a:rPr lang="es-AR" sz="1200"/>
              <a:t>Test 15". Saltos  8 a 13.</a:t>
            </a:r>
            <a:r>
              <a:rPr lang="es-AR" sz="1200" baseline="0"/>
              <a:t> vs Mejor CMJr</a:t>
            </a:r>
            <a:endParaRPr lang="es-AR" sz="120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'15" CMJr'!$N$43:$O$43</c:f>
              <c:strCache>
                <c:ptCount val="1"/>
                <c:pt idx="0">
                  <c:v>H </c:v>
                </c:pt>
              </c:strCache>
            </c:strRef>
          </c:tx>
          <c:dPt>
            <c:idx val="6"/>
            <c:spPr>
              <a:solidFill>
                <a:srgbClr val="FFD54F"/>
              </a:solidFill>
            </c:spPr>
          </c:dPt>
          <c:dPt>
            <c:idx val="7"/>
            <c:spPr>
              <a:solidFill>
                <a:srgbClr val="0066FF"/>
              </a:solidFill>
            </c:spPr>
          </c:dPt>
          <c:cat>
            <c:strRef>
              <c:f>('15" CMJr'!$P$42:$U$42,'15" CMJr'!$W$40:$W$42,'15" CMJr'!$X$42:$Y$42)</c:f>
              <c:strCache>
                <c:ptCount val="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Mejor CMJr</c:v>
                </c:pt>
                <c:pt idx="7">
                  <c:v>Media 8 a 13</c:v>
                </c:pt>
              </c:strCache>
            </c:strRef>
          </c:cat>
          <c:val>
            <c:numRef>
              <c:f>('15" CMJr'!$P$43:$U$43,'15" CMJr'!$W$43,'15" CMJr'!$Y$43)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42.483333333333334</c:v>
                </c:pt>
                <c:pt idx="7" formatCode="0.00">
                  <c:v>0</c:v>
                </c:pt>
              </c:numCache>
            </c:numRef>
          </c:val>
        </c:ser>
        <c:axId val="133867392"/>
        <c:axId val="133868928"/>
      </c:barChart>
      <c:lineChart>
        <c:grouping val="standard"/>
        <c:ser>
          <c:idx val="0"/>
          <c:order val="1"/>
          <c:tx>
            <c:strRef>
              <c:f>'15" CMJr'!$N$44:$O$44</c:f>
              <c:strCache>
                <c:ptCount val="1"/>
                <c:pt idx="0">
                  <c:v>CT</c:v>
                </c:pt>
              </c:strCache>
            </c:strRef>
          </c:tx>
          <c:dPt>
            <c:idx val="6"/>
            <c:marker>
              <c:spPr>
                <a:solidFill>
                  <a:srgbClr val="FFC000"/>
                </a:solidFill>
              </c:spPr>
            </c:marker>
          </c:dPt>
          <c:dPt>
            <c:idx val="7"/>
            <c:marker>
              <c:spPr>
                <a:solidFill>
                  <a:srgbClr val="FFC000"/>
                </a:solidFill>
              </c:spPr>
            </c:marker>
          </c:dPt>
          <c:cat>
            <c:strRef>
              <c:f>('15" CMJr'!$P$42:$U$42,'15" CMJr'!$W$40:$W$42,'15" CMJr'!$X$42:$Y$42)</c:f>
              <c:strCache>
                <c:ptCount val="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Mejor CMJr</c:v>
                </c:pt>
                <c:pt idx="7">
                  <c:v>Media 8 a 13</c:v>
                </c:pt>
              </c:strCache>
            </c:strRef>
          </c:cat>
          <c:val>
            <c:numRef>
              <c:f>('15" CMJr'!$P$44:$U$44,'15" CMJr'!$W$44,'15" CMJr'!$Y$44)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222.66666666666666</c:v>
                </c:pt>
                <c:pt idx="7" formatCode="0.0">
                  <c:v>0</c:v>
                </c:pt>
              </c:numCache>
            </c:numRef>
          </c:val>
        </c:ser>
        <c:marker val="1"/>
        <c:axId val="133875200"/>
        <c:axId val="133876736"/>
      </c:lineChart>
      <c:catAx>
        <c:axId val="133867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868928"/>
        <c:crosses val="autoZero"/>
        <c:lblAlgn val="ctr"/>
        <c:lblOffset val="100"/>
        <c:tickMarkSkip val="1"/>
      </c:catAx>
      <c:valAx>
        <c:axId val="133868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867392"/>
        <c:crosses val="autoZero"/>
        <c:crossBetween val="between"/>
      </c:valAx>
      <c:catAx>
        <c:axId val="133875200"/>
        <c:scaling>
          <c:orientation val="minMax"/>
        </c:scaling>
        <c:delete val="1"/>
        <c:axPos val="b"/>
        <c:numFmt formatCode="General" sourceLinked="1"/>
        <c:tickLblPos val="none"/>
        <c:crossAx val="133876736"/>
        <c:crosses val="autoZero"/>
        <c:lblAlgn val="ctr"/>
        <c:lblOffset val="100"/>
      </c:catAx>
      <c:valAx>
        <c:axId val="13387673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/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3875200"/>
        <c:crosses val="max"/>
        <c:crossBetween val="between"/>
      </c:valAx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 horizontalDpi="-3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200"/>
            </a:pPr>
            <a:r>
              <a:rPr lang="es-AR" sz="1200"/>
              <a:t>Test 15". Saltos  8 a 13.</a:t>
            </a:r>
            <a:r>
              <a:rPr lang="es-AR" sz="1200" baseline="0"/>
              <a:t> vs Mejor CMJr</a:t>
            </a:r>
            <a:endParaRPr lang="es-AR" sz="120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'15" CMJr'!$N$53:$O$53</c:f>
              <c:strCache>
                <c:ptCount val="1"/>
                <c:pt idx="0">
                  <c:v>H </c:v>
                </c:pt>
              </c:strCache>
            </c:strRef>
          </c:tx>
          <c:dPt>
            <c:idx val="6"/>
            <c:spPr>
              <a:solidFill>
                <a:srgbClr val="FFD54F"/>
              </a:solidFill>
            </c:spPr>
          </c:dPt>
          <c:dPt>
            <c:idx val="7"/>
            <c:spPr>
              <a:solidFill>
                <a:srgbClr val="0066FF"/>
              </a:solidFill>
            </c:spPr>
          </c:dPt>
          <c:cat>
            <c:strRef>
              <c:f>('15" CMJr'!$P$52:$U$52,'15" CMJr'!$W$50:$W$52,'15" CMJr'!$X$52:$Y$52)</c:f>
              <c:strCache>
                <c:ptCount val="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Mejor CMJr</c:v>
                </c:pt>
                <c:pt idx="7">
                  <c:v>Media 14 a 19</c:v>
                </c:pt>
              </c:strCache>
            </c:strRef>
          </c:cat>
          <c:val>
            <c:numRef>
              <c:f>('15" CMJr'!$P$53:$U$53,'15" CMJr'!$W$53,'15" CMJr'!$Y$53)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42.483333333333334</c:v>
                </c:pt>
                <c:pt idx="7" formatCode="0.00">
                  <c:v>0</c:v>
                </c:pt>
              </c:numCache>
            </c:numRef>
          </c:val>
        </c:ser>
        <c:axId val="135109248"/>
        <c:axId val="135119232"/>
      </c:barChart>
      <c:lineChart>
        <c:grouping val="standard"/>
        <c:ser>
          <c:idx val="0"/>
          <c:order val="1"/>
          <c:tx>
            <c:strRef>
              <c:f>'15" CMJr'!$N$54:$O$54</c:f>
              <c:strCache>
                <c:ptCount val="1"/>
                <c:pt idx="0">
                  <c:v>CT</c:v>
                </c:pt>
              </c:strCache>
            </c:strRef>
          </c:tx>
          <c:dPt>
            <c:idx val="6"/>
            <c:marker>
              <c:spPr>
                <a:solidFill>
                  <a:srgbClr val="FFC000"/>
                </a:solidFill>
              </c:spPr>
            </c:marker>
          </c:dPt>
          <c:dPt>
            <c:idx val="7"/>
            <c:marker>
              <c:spPr>
                <a:solidFill>
                  <a:srgbClr val="FFC000"/>
                </a:solidFill>
              </c:spPr>
            </c:marker>
          </c:dPt>
          <c:cat>
            <c:strRef>
              <c:f>('15" CMJr'!$P$52:$U$52,'15" CMJr'!$W$50:$W$52,'15" CMJr'!$X$52:$Y$52)</c:f>
              <c:strCache>
                <c:ptCount val="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Mejor CMJr</c:v>
                </c:pt>
                <c:pt idx="7">
                  <c:v>Media 14 a 19</c:v>
                </c:pt>
              </c:strCache>
            </c:strRef>
          </c:cat>
          <c:val>
            <c:numRef>
              <c:f>('15" CMJr'!$P$54:$U$54,'15" CMJr'!$W$54,'15" CMJr'!$Y$54)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222.66666666666666</c:v>
                </c:pt>
                <c:pt idx="7" formatCode="0.0">
                  <c:v>0</c:v>
                </c:pt>
              </c:numCache>
            </c:numRef>
          </c:val>
        </c:ser>
        <c:marker val="1"/>
        <c:axId val="135121152"/>
        <c:axId val="135122944"/>
      </c:lineChart>
      <c:catAx>
        <c:axId val="1351092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5119232"/>
        <c:crosses val="autoZero"/>
        <c:lblAlgn val="ctr"/>
        <c:lblOffset val="100"/>
        <c:tickMarkSkip val="1"/>
      </c:catAx>
      <c:valAx>
        <c:axId val="135119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5109248"/>
        <c:crosses val="autoZero"/>
        <c:crossBetween val="between"/>
      </c:valAx>
      <c:catAx>
        <c:axId val="135121152"/>
        <c:scaling>
          <c:orientation val="minMax"/>
        </c:scaling>
        <c:delete val="1"/>
        <c:axPos val="b"/>
        <c:numFmt formatCode="General" sourceLinked="1"/>
        <c:tickLblPos val="none"/>
        <c:crossAx val="135122944"/>
        <c:crosses val="autoZero"/>
        <c:lblAlgn val="ctr"/>
        <c:lblOffset val="100"/>
      </c:catAx>
      <c:valAx>
        <c:axId val="13512294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milisegundoss</a:t>
                </a:r>
              </a:p>
            </c:rich>
          </c:tx>
          <c:layout/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5121152"/>
        <c:crosses val="max"/>
        <c:crossBetween val="between"/>
      </c:valAx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533" r="0.75000000000000533" t="1" header="0.5" footer="0.5"/>
    <c:pageSetup orientation="landscape" horizontalDpi="-3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 sz="1050"/>
            </a:pPr>
            <a:r>
              <a:rPr lang="es-AR" sz="1050"/>
              <a:t>Test</a:t>
            </a:r>
            <a:r>
              <a:rPr lang="es-AR" sz="1050" baseline="0"/>
              <a:t> 15". </a:t>
            </a:r>
            <a:r>
              <a:rPr lang="es-AR" sz="1050"/>
              <a:t>Comparación Altura en cm</a:t>
            </a:r>
            <a:r>
              <a:rPr lang="es-AR" sz="1050" baseline="0"/>
              <a:t> vs  I. Fuerza Reactiva</a:t>
            </a:r>
            <a:endParaRPr lang="es-AR" sz="1050"/>
          </a:p>
        </c:rich>
      </c:tx>
      <c:layout>
        <c:manualLayout>
          <c:xMode val="edge"/>
          <c:yMode val="edge"/>
          <c:x val="0.15695458438249568"/>
          <c:y val="4.7222410754910134E-2"/>
        </c:manualLayout>
      </c:layout>
    </c:title>
    <c:plotArea>
      <c:layout>
        <c:manualLayout>
          <c:layoutTarget val="inner"/>
          <c:xMode val="edge"/>
          <c:yMode val="edge"/>
          <c:x val="0.13375326018940045"/>
          <c:y val="0.18430216535433094"/>
          <c:w val="0.74257206383015839"/>
          <c:h val="0.67993044619423015"/>
        </c:manualLayout>
      </c:layout>
      <c:barChart>
        <c:barDir val="col"/>
        <c:grouping val="clustered"/>
        <c:ser>
          <c:idx val="1"/>
          <c:order val="0"/>
          <c:tx>
            <c:strRef>
              <c:f>'15" CMJr'!$R$62:$S$62</c:f>
              <c:strCache>
                <c:ptCount val="1"/>
                <c:pt idx="0">
                  <c:v>H </c:v>
                </c:pt>
              </c:strCache>
            </c:strRef>
          </c:tx>
          <c:dPt>
            <c:idx val="0"/>
            <c:spPr>
              <a:solidFill>
                <a:srgbClr val="FFD54F"/>
              </a:solidFill>
            </c:spPr>
          </c:dPt>
          <c:dPt>
            <c:idx val="4"/>
            <c:spPr>
              <a:solidFill>
                <a:srgbClr val="0066FF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lang="es-AR" sz="10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>
                  <a:defRPr lang="es-AR" sz="1000" b="1"/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strRef>
              <c:f>('15" CMJr'!$N$60:$N$61,'15" CMJr'!$O$61:$Q$61,'15" CMJr'!$X$4:$Y$4)</c:f>
              <c:strCache>
                <c:ptCount val="5"/>
                <c:pt idx="0">
                  <c:v>Mejor CMJr</c:v>
                </c:pt>
                <c:pt idx="1">
                  <c:v>1 a 7</c:v>
                </c:pt>
                <c:pt idx="2">
                  <c:v>8 a 13</c:v>
                </c:pt>
                <c:pt idx="3">
                  <c:v>14 a 19</c:v>
                </c:pt>
                <c:pt idx="4">
                  <c:v>Media SRI</c:v>
                </c:pt>
              </c:strCache>
            </c:strRef>
          </c:cat>
          <c:val>
            <c:numRef>
              <c:f>('15" CMJr'!$N$62:$Q$62,'15" CMJr'!$Y$5)</c:f>
              <c:numCache>
                <c:formatCode>0.00</c:formatCode>
                <c:ptCount val="5"/>
                <c:pt idx="0" formatCode="General">
                  <c:v>42.483333333333334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5168384"/>
        <c:axId val="135169920"/>
      </c:barChart>
      <c:lineChart>
        <c:grouping val="standard"/>
        <c:ser>
          <c:idx val="0"/>
          <c:order val="1"/>
          <c:tx>
            <c:strRef>
              <c:f>'15" CMJr'!$R$66:$S$66</c:f>
              <c:strCache>
                <c:ptCount val="1"/>
                <c:pt idx="0">
                  <c:v>RSI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lang="es-AR" sz="10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</c:dLbl>
            <c:dLbl>
              <c:idx val="2"/>
              <c:layout>
                <c:manualLayout>
                  <c:x val="-3.9161797257712336E-2"/>
                  <c:y val="0.11510926097700162"/>
                </c:manualLayout>
              </c:layout>
              <c:dLblPos val="r"/>
              <c:showVal val="1"/>
              <c:showSerName val="1"/>
              <c:separator>
</c:separator>
            </c:dLbl>
            <c:txPr>
              <a:bodyPr/>
              <a:lstStyle/>
              <a:p>
                <a:pPr>
                  <a:defRPr lang="es-AR" sz="1000" b="1"/>
                </a:pPr>
                <a:endParaRPr lang="es-ES"/>
              </a:p>
            </c:txPr>
            <c:dLblPos val="t"/>
            <c:showVal val="1"/>
            <c:showSerName val="1"/>
            <c:separator>
</c:separator>
          </c:dLbls>
          <c:cat>
            <c:strRef>
              <c:f>'15" CMJr'!$N$61:$Q$61</c:f>
              <c:strCache>
                <c:ptCount val="4"/>
                <c:pt idx="1">
                  <c:v>1 a 7</c:v>
                </c:pt>
                <c:pt idx="2">
                  <c:v>8 a 13</c:v>
                </c:pt>
                <c:pt idx="3">
                  <c:v>14 a 19</c:v>
                </c:pt>
              </c:strCache>
            </c:strRef>
          </c:cat>
          <c:val>
            <c:numRef>
              <c:f>('15" CMJr'!$N$66:$Q$66,'15" CMJr'!$Y$9)</c:f>
              <c:numCache>
                <c:formatCode>0.00</c:formatCode>
                <c:ptCount val="5"/>
                <c:pt idx="0">
                  <c:v>1.9821428571428572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135172096"/>
        <c:axId val="135173632"/>
      </c:lineChart>
      <c:catAx>
        <c:axId val="135168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5169920"/>
        <c:crosses val="autoZero"/>
        <c:auto val="1"/>
        <c:lblAlgn val="ctr"/>
        <c:lblOffset val="100"/>
        <c:tickMarkSkip val="1"/>
      </c:catAx>
      <c:valAx>
        <c:axId val="135169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 sz="800"/>
                </a:pPr>
                <a:r>
                  <a:rPr lang="es-AR" sz="800"/>
                  <a:t>Altura CG en cm.</a:t>
                </a:r>
              </a:p>
            </c:rich>
          </c:tx>
          <c:layout/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5168384"/>
        <c:crosses val="autoZero"/>
        <c:crossBetween val="between"/>
      </c:valAx>
      <c:catAx>
        <c:axId val="135172096"/>
        <c:scaling>
          <c:orientation val="minMax"/>
        </c:scaling>
        <c:delete val="1"/>
        <c:axPos val="b"/>
        <c:tickLblPos val="none"/>
        <c:crossAx val="135173632"/>
        <c:crosses val="autoZero"/>
        <c:lblAlgn val="ctr"/>
        <c:lblOffset val="100"/>
      </c:catAx>
      <c:valAx>
        <c:axId val="13517363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 sz="900"/>
                </a:pPr>
                <a:r>
                  <a:rPr lang="es-AR" sz="900"/>
                  <a:t>CT milisegundos</a:t>
                </a:r>
              </a:p>
            </c:rich>
          </c:tx>
          <c:layout>
            <c:manualLayout>
              <c:xMode val="edge"/>
              <c:yMode val="edge"/>
              <c:x val="0.95718141775800636"/>
              <c:y val="0.36120025217155727"/>
            </c:manualLayout>
          </c:layout>
        </c:title>
        <c:numFmt formatCode="0.00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35172096"/>
        <c:crosses val="max"/>
        <c:crossBetween val="between"/>
      </c:valAx>
    </c:plotArea>
    <c:plotVisOnly val="1"/>
    <c:dispBlanksAs val="gap"/>
  </c:chart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644" r="0.75000000000000644" t="1" header="0.5" footer="0.5"/>
    <c:pageSetup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/>
            </a:pPr>
            <a:r>
              <a:rPr lang="es-AR"/>
              <a:t>CMJe vs CMJr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SaltosSimples!$B$92</c:f>
              <c:strCache>
                <c:ptCount val="1"/>
                <c:pt idx="0">
                  <c:v>H 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lang="es-AR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multiLvlStrRef>
              <c:f>SaltosSimples!$C$90:$D$91</c:f>
              <c:multiLvlStrCache>
                <c:ptCount val="2"/>
                <c:lvl>
                  <c:pt idx="0">
                    <c:v>CMJe</c:v>
                  </c:pt>
                  <c:pt idx="1">
                    <c:v>CMJr</c:v>
                  </c:pt>
                </c:lvl>
                <c:lvl>
                  <c:pt idx="0">
                    <c:v>Mejor</c:v>
                  </c:pt>
                </c:lvl>
              </c:multiLvlStrCache>
            </c:multiLvlStrRef>
          </c:cat>
          <c:val>
            <c:numRef>
              <c:f>SaltosSimples!$C$92:$D$92</c:f>
              <c:numCache>
                <c:formatCode>General</c:formatCode>
                <c:ptCount val="2"/>
                <c:pt idx="0" formatCode="0.0">
                  <c:v>40.5</c:v>
                </c:pt>
                <c:pt idx="1">
                  <c:v>44.4</c:v>
                </c:pt>
              </c:numCache>
            </c:numRef>
          </c:val>
        </c:ser>
        <c:axId val="123565568"/>
        <c:axId val="123567104"/>
      </c:barChart>
      <c:lineChart>
        <c:grouping val="standard"/>
        <c:ser>
          <c:idx val="0"/>
          <c:order val="1"/>
          <c:tx>
            <c:strRef>
              <c:f>SaltosSimples!$B$93</c:f>
              <c:strCache>
                <c:ptCount val="1"/>
                <c:pt idx="0">
                  <c:v>CT</c:v>
                </c:pt>
              </c:strCache>
            </c:strRef>
          </c:tx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dLblPos val="b"/>
            <c:showVal val="1"/>
            <c:showSerName val="1"/>
            <c:separator>
</c:separator>
          </c:dLbls>
          <c:trendline>
            <c:trendlineType val="linear"/>
          </c:trendline>
          <c:trendline>
            <c:trendlineType val="linear"/>
          </c:trendline>
          <c:cat>
            <c:multiLvlStrRef>
              <c:f>SaltosSimples!$C$90:$D$91</c:f>
              <c:multiLvlStrCache>
                <c:ptCount val="2"/>
                <c:lvl>
                  <c:pt idx="0">
                    <c:v>CMJe</c:v>
                  </c:pt>
                  <c:pt idx="1">
                    <c:v>CMJr</c:v>
                  </c:pt>
                </c:lvl>
                <c:lvl>
                  <c:pt idx="0">
                    <c:v>Mejor</c:v>
                  </c:pt>
                </c:lvl>
              </c:multiLvlStrCache>
            </c:multiLvlStrRef>
          </c:cat>
          <c:val>
            <c:numRef>
              <c:f>SaltosSimples!$C$93:$D$93</c:f>
              <c:numCache>
                <c:formatCode>General</c:formatCode>
                <c:ptCount val="2"/>
                <c:pt idx="1">
                  <c:v>224</c:v>
                </c:pt>
              </c:numCache>
            </c:numRef>
          </c:val>
        </c:ser>
        <c:marker val="1"/>
        <c:axId val="123470976"/>
        <c:axId val="123472512"/>
      </c:lineChart>
      <c:catAx>
        <c:axId val="123565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3567104"/>
        <c:crosses val="autoZero"/>
        <c:lblAlgn val="ctr"/>
        <c:lblOffset val="100"/>
        <c:tickMarkSkip val="1"/>
      </c:catAx>
      <c:valAx>
        <c:axId val="123567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3565568"/>
        <c:crosses val="autoZero"/>
        <c:crossBetween val="between"/>
      </c:valAx>
      <c:catAx>
        <c:axId val="123470976"/>
        <c:scaling>
          <c:orientation val="minMax"/>
        </c:scaling>
        <c:delete val="1"/>
        <c:axPos val="b"/>
        <c:tickLblPos val="none"/>
        <c:crossAx val="123472512"/>
        <c:crosses val="autoZero"/>
        <c:lblAlgn val="ctr"/>
        <c:lblOffset val="100"/>
      </c:catAx>
      <c:valAx>
        <c:axId val="12347251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CT milisegundos</a:t>
                </a:r>
              </a:p>
            </c:rich>
          </c:tx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3470976"/>
        <c:crosses val="max"/>
        <c:crossBetween val="between"/>
      </c:valAx>
    </c:plotArea>
    <c:plotVisOnly val="1"/>
    <c:dispBlanksAs val="gap"/>
  </c:chart>
  <c:txPr>
    <a:bodyPr/>
    <a:lstStyle/>
    <a:p>
      <a:pPr>
        <a:defRPr b="1"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5" r="0.750000000000005" t="1" header="0.5" footer="0.5"/>
    <c:pageSetup orientation="landscape" horizontalDpi="-3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1"/>
  <c:chart>
    <c:title>
      <c:tx>
        <c:rich>
          <a:bodyPr/>
          <a:lstStyle/>
          <a:p>
            <a:pPr>
              <a:defRPr lang="es-AR"/>
            </a:pPr>
            <a:r>
              <a:rPr lang="es-AR"/>
              <a:t>Media</a:t>
            </a:r>
            <a:r>
              <a:rPr lang="es-AR" baseline="0"/>
              <a:t> IE%</a:t>
            </a:r>
            <a:endParaRPr lang="es-AR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SaltosSimples!$F$16</c:f>
              <c:strCache>
                <c:ptCount val="1"/>
                <c:pt idx="0">
                  <c:v>Derecha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dLbl>
              <c:idx val="0"/>
              <c:layout/>
              <c:dLblPos val="ctr"/>
              <c:showVal val="1"/>
              <c:showSerName val="1"/>
              <c:separator>
</c:separator>
            </c:dLbl>
            <c:delete val="1"/>
          </c:dLbls>
          <c:cat>
            <c:strRef>
              <c:f>SaltosSimples!$I$21</c:f>
              <c:strCache>
                <c:ptCount val="1"/>
                <c:pt idx="0">
                  <c:v>Indice Elástico %</c:v>
                </c:pt>
              </c:strCache>
            </c:strRef>
          </c:cat>
          <c:val>
            <c:numRef>
              <c:f>SaltosSimples!$H$18</c:f>
              <c:numCache>
                <c:formatCode>0.00</c:formatCode>
                <c:ptCount val="1"/>
                <c:pt idx="0">
                  <c:v>19.23624668722708</c:v>
                </c:pt>
              </c:numCache>
            </c:numRef>
          </c:val>
        </c:ser>
        <c:ser>
          <c:idx val="2"/>
          <c:order val="1"/>
          <c:tx>
            <c:strRef>
              <c:f>SaltosSimples!$I$16</c:f>
              <c:strCache>
                <c:ptCount val="1"/>
                <c:pt idx="0">
                  <c:v>Izquierda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/>
              <c:dLblPos val="ctr"/>
              <c:showVal val="1"/>
              <c:showSerName val="1"/>
              <c:separator>
</c:separator>
            </c:dLbl>
            <c:delete val="1"/>
          </c:dLbls>
          <c:cat>
            <c:strRef>
              <c:f>SaltosSimples!$I$21</c:f>
              <c:strCache>
                <c:ptCount val="1"/>
                <c:pt idx="0">
                  <c:v>Indice Elástico %</c:v>
                </c:pt>
              </c:strCache>
            </c:strRef>
          </c:cat>
          <c:val>
            <c:numRef>
              <c:f>SaltosSimples!$K$18</c:f>
              <c:numCache>
                <c:formatCode>0.00</c:formatCode>
                <c:ptCount val="1"/>
                <c:pt idx="0">
                  <c:v>41.270186335403736</c:v>
                </c:pt>
              </c:numCache>
            </c:numRef>
          </c:val>
        </c:ser>
        <c:axId val="123502592"/>
        <c:axId val="123504128"/>
      </c:barChart>
      <c:catAx>
        <c:axId val="1235025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 sz="1000"/>
            </a:pPr>
            <a:endParaRPr lang="es-ES"/>
          </a:p>
        </c:txPr>
        <c:crossAx val="123504128"/>
        <c:crosses val="autoZero"/>
        <c:auto val="1"/>
        <c:lblAlgn val="ctr"/>
        <c:lblOffset val="100"/>
      </c:catAx>
      <c:valAx>
        <c:axId val="12350412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Valor en %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5025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>
          <a:latin typeface="Verdana" pitchFamily="34" charset="0"/>
        </a:defRPr>
      </a:pPr>
      <a:endParaRPr lang="es-E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1"/>
  <c:chart>
    <c:title>
      <c:tx>
        <c:rich>
          <a:bodyPr/>
          <a:lstStyle/>
          <a:p>
            <a:pPr>
              <a:defRPr lang="es-AR"/>
            </a:pPr>
            <a:r>
              <a:rPr lang="es-AR"/>
              <a:t>Media</a:t>
            </a:r>
            <a:r>
              <a:rPr lang="es-AR" baseline="0"/>
              <a:t> CMJe</a:t>
            </a:r>
            <a:endParaRPr lang="es-AR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SaltosSimples!$F$16</c:f>
              <c:strCache>
                <c:ptCount val="1"/>
                <c:pt idx="0">
                  <c:v>Derecha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dLbl>
              <c:idx val="0"/>
              <c:layout/>
              <c:dLblPos val="ctr"/>
              <c:showVal val="1"/>
              <c:showSerName val="1"/>
              <c:separator>
</c:separator>
            </c:dLbl>
            <c:delete val="1"/>
          </c:dLbls>
          <c:cat>
            <c:strRef>
              <c:f>SaltosSimples!$E$21</c:f>
              <c:strCache>
                <c:ptCount val="1"/>
                <c:pt idx="0">
                  <c:v>CMJe en cm</c:v>
                </c:pt>
              </c:strCache>
            </c:strRef>
          </c:cat>
          <c:val>
            <c:numRef>
              <c:f>SaltosSimples!$G$18</c:f>
              <c:numCache>
                <c:formatCode>0.0</c:formatCode>
                <c:ptCount val="1"/>
                <c:pt idx="0">
                  <c:v>21.633333333333336</c:v>
                </c:pt>
              </c:numCache>
            </c:numRef>
          </c:val>
        </c:ser>
        <c:ser>
          <c:idx val="2"/>
          <c:order val="1"/>
          <c:tx>
            <c:strRef>
              <c:f>SaltosSimples!$I$16</c:f>
              <c:strCache>
                <c:ptCount val="1"/>
                <c:pt idx="0">
                  <c:v>Izquierda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/>
              <c:dLblPos val="ctr"/>
              <c:showVal val="1"/>
              <c:showSerName val="1"/>
              <c:separator>
</c:separator>
            </c:dLbl>
            <c:delete val="1"/>
          </c:dLbls>
          <c:cat>
            <c:strRef>
              <c:f>SaltosSimples!$E$21</c:f>
              <c:strCache>
                <c:ptCount val="1"/>
                <c:pt idx="0">
                  <c:v>CMJe en cm</c:v>
                </c:pt>
              </c:strCache>
            </c:strRef>
          </c:cat>
          <c:val>
            <c:numRef>
              <c:f>SaltosSimples!$J$18</c:f>
              <c:numCache>
                <c:formatCode>0.0</c:formatCode>
                <c:ptCount val="1"/>
                <c:pt idx="0">
                  <c:v>28.933333333333337</c:v>
                </c:pt>
              </c:numCache>
            </c:numRef>
          </c:val>
        </c:ser>
        <c:axId val="123734656"/>
        <c:axId val="123748736"/>
      </c:barChart>
      <c:catAx>
        <c:axId val="1237346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 sz="1000"/>
            </a:pPr>
            <a:endParaRPr lang="es-ES"/>
          </a:p>
        </c:txPr>
        <c:crossAx val="123748736"/>
        <c:crosses val="autoZero"/>
        <c:auto val="1"/>
        <c:lblAlgn val="ctr"/>
        <c:lblOffset val="100"/>
      </c:catAx>
      <c:valAx>
        <c:axId val="12374873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valor en cm</a:t>
                </a:r>
              </a:p>
            </c:rich>
          </c:tx>
          <c:layout/>
        </c:title>
        <c:numFmt formatCode="0.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7346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>
          <a:latin typeface="Verdana" pitchFamily="34" charset="0"/>
        </a:defRPr>
      </a:pPr>
      <a:endParaRPr lang="es-E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1"/>
  <c:chart>
    <c:title>
      <c:tx>
        <c:rich>
          <a:bodyPr/>
          <a:lstStyle/>
          <a:p>
            <a:pPr>
              <a:defRPr lang="es-AR"/>
            </a:pPr>
            <a:r>
              <a:rPr lang="es-AR"/>
              <a:t>Media</a:t>
            </a:r>
            <a:r>
              <a:rPr lang="es-AR" baseline="0"/>
              <a:t> SJ</a:t>
            </a:r>
            <a:endParaRPr lang="es-AR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SaltosSimples!$F$16</c:f>
              <c:strCache>
                <c:ptCount val="1"/>
                <c:pt idx="0">
                  <c:v>Derecha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dLbl>
              <c:idx val="0"/>
              <c:layout/>
              <c:dLblPos val="ctr"/>
              <c:showVal val="1"/>
              <c:showSerName val="1"/>
              <c:separator>
</c:separator>
            </c:dLbl>
            <c:delete val="1"/>
          </c:dLbls>
          <c:cat>
            <c:strRef>
              <c:f>SaltosSimples!$B$21</c:f>
              <c:strCache>
                <c:ptCount val="1"/>
                <c:pt idx="0">
                  <c:v>SJ en cm</c:v>
                </c:pt>
              </c:strCache>
            </c:strRef>
          </c:cat>
          <c:val>
            <c:numRef>
              <c:f>SaltosSimples!$F$18</c:f>
              <c:numCache>
                <c:formatCode>0.0</c:formatCode>
                <c:ptCount val="1"/>
                <c:pt idx="0">
                  <c:v>18.2</c:v>
                </c:pt>
              </c:numCache>
            </c:numRef>
          </c:val>
        </c:ser>
        <c:ser>
          <c:idx val="2"/>
          <c:order val="1"/>
          <c:tx>
            <c:strRef>
              <c:f>SaltosSimples!$I$16</c:f>
              <c:strCache>
                <c:ptCount val="1"/>
                <c:pt idx="0">
                  <c:v>Izquierda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/>
              <c:dLblPos val="ctr"/>
              <c:showVal val="1"/>
              <c:showSerName val="1"/>
              <c:separator>
</c:separator>
            </c:dLbl>
            <c:delete val="1"/>
          </c:dLbls>
          <c:cat>
            <c:strRef>
              <c:f>SaltosSimples!$B$21</c:f>
              <c:strCache>
                <c:ptCount val="1"/>
                <c:pt idx="0">
                  <c:v>SJ en cm</c:v>
                </c:pt>
              </c:strCache>
            </c:strRef>
          </c:cat>
          <c:val>
            <c:numRef>
              <c:f>SaltosSimples!$I$18</c:f>
              <c:numCache>
                <c:formatCode>0.0</c:formatCode>
                <c:ptCount val="1"/>
                <c:pt idx="0">
                  <c:v>20.633333333333333</c:v>
                </c:pt>
              </c:numCache>
            </c:numRef>
          </c:val>
        </c:ser>
        <c:axId val="123790848"/>
        <c:axId val="123792384"/>
      </c:barChart>
      <c:catAx>
        <c:axId val="1237908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 sz="1000"/>
            </a:pPr>
            <a:endParaRPr lang="es-ES"/>
          </a:p>
        </c:txPr>
        <c:crossAx val="123792384"/>
        <c:crosses val="autoZero"/>
        <c:auto val="1"/>
        <c:lblAlgn val="ctr"/>
        <c:lblOffset val="100"/>
      </c:catAx>
      <c:valAx>
        <c:axId val="12379238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valor en</a:t>
                </a:r>
                <a:r>
                  <a:rPr lang="es-AR" baseline="0"/>
                  <a:t> cm</a:t>
                </a:r>
                <a:endParaRPr lang="es-AR"/>
              </a:p>
            </c:rich>
          </c:tx>
          <c:layout/>
        </c:title>
        <c:numFmt formatCode="0.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7908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>
          <a:latin typeface="Verdana" pitchFamily="34" charset="0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AR"/>
            </a:pPr>
            <a:r>
              <a:rPr lang="es-AR"/>
              <a:t>Elevación del CG en cm y Potencia Pico en watts estimada</a:t>
            </a:r>
            <a:r>
              <a:rPr lang="es-AR" baseline="0"/>
              <a:t> (Sayers)</a:t>
            </a:r>
            <a:r>
              <a:rPr lang="es-AR"/>
              <a:t> en SJ - CMJe</a:t>
            </a:r>
          </a:p>
        </c:rich>
      </c:tx>
      <c:layout>
        <c:manualLayout>
          <c:xMode val="edge"/>
          <c:yMode val="edge"/>
          <c:x val="0.15748876844939938"/>
          <c:y val="3.2955707526178837E-2"/>
        </c:manualLayout>
      </c:layout>
    </c:title>
    <c:plotArea>
      <c:layout>
        <c:manualLayout>
          <c:layoutTarget val="inner"/>
          <c:xMode val="edge"/>
          <c:yMode val="edge"/>
          <c:x val="0.1027347729350188"/>
          <c:y val="0.16805105002683476"/>
          <c:w val="0.82915531415236032"/>
          <c:h val="0.71917436690170167"/>
        </c:manualLayout>
      </c:layout>
      <c:barChart>
        <c:barDir val="col"/>
        <c:grouping val="clustered"/>
        <c:ser>
          <c:idx val="1"/>
          <c:order val="0"/>
          <c:tx>
            <c:strRef>
              <c:f>SaltosSimples!$B$92</c:f>
              <c:strCache>
                <c:ptCount val="1"/>
                <c:pt idx="0">
                  <c:v>H </c:v>
                </c:pt>
              </c:strCache>
            </c:strRef>
          </c:tx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spPr>
              <a:solidFill>
                <a:schemeClr val="bg1">
                  <a:lumMod val="50000"/>
                </a:schemeClr>
              </a:solidFill>
            </c:spPr>
          </c:dPt>
          <c:dPt>
            <c:idx val="3"/>
            <c:spPr>
              <a:solidFill>
                <a:srgbClr val="0066FF"/>
              </a:solidFill>
            </c:spPr>
          </c:dPt>
          <c:dPt>
            <c:idx val="4"/>
            <c:spPr>
              <a:solidFill>
                <a:srgbClr val="0066FF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dLblPos val="inBase"/>
            <c:showVal val="1"/>
            <c:showSerName val="1"/>
            <c:separator>
</c:separator>
          </c:dLbls>
          <c:cat>
            <c:strRef>
              <c:f>(SaltosSimples!$B$105,SaltosSimples!$F$105,SaltosSimples!$H$105,SaltosSimples!$B$107,SaltosSimples!$F$107,SaltosSimples!$B$109,SaltosSimples!$F$109)</c:f>
              <c:strCache>
                <c:ptCount val="7"/>
                <c:pt idx="0">
                  <c:v>SJ Bipodal</c:v>
                </c:pt>
                <c:pt idx="1">
                  <c:v>CMJe Bipodal</c:v>
                </c:pt>
                <c:pt idx="2">
                  <c:v>CMJr Bipodal</c:v>
                </c:pt>
                <c:pt idx="3">
                  <c:v>SJ Derecha</c:v>
                </c:pt>
                <c:pt idx="4">
                  <c:v>CMJe Derecha</c:v>
                </c:pt>
                <c:pt idx="5">
                  <c:v>SJ Izquierda</c:v>
                </c:pt>
                <c:pt idx="6">
                  <c:v>CMJe Izquierda</c:v>
                </c:pt>
              </c:strCache>
            </c:strRef>
          </c:cat>
          <c:val>
            <c:numRef>
              <c:f>(SaltosSimples!$B$106,SaltosSimples!$F$106,SaltosSimples!$H$106,SaltosSimples!$B$108,SaltosSimples!$F$108,SaltosSimples!$B$110,SaltosSimples!$F$110)</c:f>
              <c:numCache>
                <c:formatCode>0.0</c:formatCode>
                <c:ptCount val="7"/>
                <c:pt idx="0">
                  <c:v>39.6</c:v>
                </c:pt>
                <c:pt idx="1">
                  <c:v>40.5</c:v>
                </c:pt>
                <c:pt idx="2" formatCode="General">
                  <c:v>44.4</c:v>
                </c:pt>
                <c:pt idx="3">
                  <c:v>18.899999999999999</c:v>
                </c:pt>
                <c:pt idx="4">
                  <c:v>23.2</c:v>
                </c:pt>
                <c:pt idx="5">
                  <c:v>22.5</c:v>
                </c:pt>
                <c:pt idx="6">
                  <c:v>29.3</c:v>
                </c:pt>
              </c:numCache>
            </c:numRef>
          </c:val>
        </c:ser>
        <c:axId val="123863424"/>
        <c:axId val="123864960"/>
      </c:barChart>
      <c:lineChart>
        <c:grouping val="standard"/>
        <c:ser>
          <c:idx val="0"/>
          <c:order val="1"/>
          <c:tx>
            <c:strRef>
              <c:f>SaltosSimples!$C$104</c:f>
              <c:strCache>
                <c:ptCount val="1"/>
                <c:pt idx="0">
                  <c:v>Watts</c:v>
                </c:pt>
              </c:strCache>
            </c:strRef>
          </c:tx>
          <c:dLbls>
            <c:dLbl>
              <c:idx val="2"/>
              <c:layout>
                <c:manualLayout>
                  <c:x val="-5.1630145494443842E-2"/>
                  <c:y val="0.10882953584290336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3"/>
              <c:layout>
                <c:manualLayout>
                  <c:x val="-4.6771242060587637E-2"/>
                  <c:y val="-7.3078345188343927E-2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4"/>
              <c:layout>
                <c:manualLayout>
                  <c:x val="-4.6771242060587637E-2"/>
                  <c:y val="-6.9435356893810404E-2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5"/>
              <c:layout>
                <c:manualLayout>
                  <c:x val="-4.6771242060587637E-2"/>
                  <c:y val="-8.4007310071944702E-2"/>
                </c:manualLayout>
              </c:layout>
              <c:dLblPos val="r"/>
              <c:showVal val="1"/>
              <c:showSerName val="1"/>
              <c:separator>
</c:separator>
            </c:dLbl>
            <c:dLbl>
              <c:idx val="6"/>
              <c:layout>
                <c:manualLayout>
                  <c:x val="-5.2679479436211034E-2"/>
                  <c:y val="-7.2092848859008934E-2"/>
                </c:manualLayout>
              </c:layout>
              <c:dLblPos val="r"/>
              <c:showVal val="1"/>
              <c:showSerName val="1"/>
              <c:separator>
</c:separator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dLblPos val="b"/>
            <c:showVal val="1"/>
            <c:showSerName val="1"/>
            <c:separator>
</c:separator>
          </c:dLbls>
          <c:cat>
            <c:multiLvlStrRef>
              <c:f>(SaltosSimples!$B$103:$C$104,SaltosSimples!$F$103:$I$104)</c:f>
              <c:multiLvlStrCache>
                <c:ptCount val="6"/>
                <c:lvl>
                  <c:pt idx="0">
                    <c:v>Altura en cm</c:v>
                  </c:pt>
                  <c:pt idx="1">
                    <c:v>Watts</c:v>
                  </c:pt>
                  <c:pt idx="2">
                    <c:v>Altura en cm</c:v>
                  </c:pt>
                  <c:pt idx="3">
                    <c:v>Watts</c:v>
                  </c:pt>
                  <c:pt idx="4">
                    <c:v>Altura en cm</c:v>
                  </c:pt>
                  <c:pt idx="5">
                    <c:v>Watts</c:v>
                  </c:pt>
                </c:lvl>
                <c:lvl>
                  <c:pt idx="0">
                    <c:v>SJ</c:v>
                  </c:pt>
                  <c:pt idx="2">
                    <c:v>CMJe</c:v>
                  </c:pt>
                  <c:pt idx="4">
                    <c:v>CMJr Bipodal</c:v>
                  </c:pt>
                </c:lvl>
              </c:multiLvlStrCache>
            </c:multiLvlStrRef>
          </c:cat>
          <c:val>
            <c:numRef>
              <c:f>(SaltosSimples!$C$106,SaltosSimples!$G$106,SaltosSimples!$I$106,SaltosSimples!$C$108,SaltosSimples!$G$108,SaltosSimples!$C$110,SaltosSimples!$G$110)</c:f>
              <c:numCache>
                <c:formatCode>General</c:formatCode>
                <c:ptCount val="7"/>
                <c:pt idx="0">
                  <c:v>348.72000000000025</c:v>
                </c:pt>
                <c:pt idx="1">
                  <c:v>94.949999999999818</c:v>
                </c:pt>
                <c:pt idx="2">
                  <c:v>297.35999999999967</c:v>
                </c:pt>
                <c:pt idx="3">
                  <c:v>-907.77</c:v>
                </c:pt>
                <c:pt idx="4">
                  <c:v>-802.92000000000007</c:v>
                </c:pt>
                <c:pt idx="5">
                  <c:v>-689.25</c:v>
                </c:pt>
                <c:pt idx="6">
                  <c:v>-486.32999999999993</c:v>
                </c:pt>
              </c:numCache>
            </c:numRef>
          </c:val>
        </c:ser>
        <c:marker val="1"/>
        <c:axId val="123872768"/>
        <c:axId val="123871232"/>
      </c:lineChart>
      <c:catAx>
        <c:axId val="123863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3864960"/>
        <c:crosses val="autoZero"/>
        <c:lblAlgn val="ctr"/>
        <c:lblOffset val="100"/>
        <c:tickMarkSkip val="1"/>
      </c:catAx>
      <c:valAx>
        <c:axId val="123864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Altura CG en cm.</a:t>
                </a:r>
              </a:p>
            </c:rich>
          </c:tx>
          <c:layout>
            <c:manualLayout>
              <c:xMode val="edge"/>
              <c:yMode val="edge"/>
              <c:x val="1.3961603666075366E-2"/>
              <c:y val="0.31807871425188106"/>
            </c:manualLayout>
          </c:layout>
        </c:title>
        <c:numFmt formatCode="0.00" sourceLinked="0"/>
        <c:majorTickMark val="none"/>
        <c:tickLblPos val="nextTo"/>
        <c:txPr>
          <a:bodyPr rot="0" vert="horz"/>
          <a:lstStyle/>
          <a:p>
            <a:pPr>
              <a:defRPr lang="es-AR"/>
            </a:pPr>
            <a:endParaRPr lang="es-ES"/>
          </a:p>
        </c:txPr>
        <c:crossAx val="123863424"/>
        <c:crosses val="autoZero"/>
        <c:crossBetween val="between"/>
      </c:valAx>
      <c:valAx>
        <c:axId val="123871232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872768"/>
        <c:crosses val="max"/>
        <c:crossBetween val="between"/>
      </c:valAx>
      <c:catAx>
        <c:axId val="123872768"/>
        <c:scaling>
          <c:orientation val="minMax"/>
        </c:scaling>
        <c:delete val="1"/>
        <c:axPos val="b"/>
        <c:tickLblPos val="none"/>
        <c:crossAx val="123871232"/>
        <c:crosses val="autoZero"/>
        <c:lblAlgn val="ctr"/>
        <c:lblOffset val="100"/>
      </c:catAx>
    </c:plotArea>
    <c:plotVisOnly val="1"/>
    <c:dispBlanksAs val="gap"/>
  </c:chart>
  <c:txPr>
    <a:bodyPr/>
    <a:lstStyle/>
    <a:p>
      <a:pPr>
        <a:defRPr sz="700" b="1">
          <a:latin typeface="Verdana" pitchFamily="34" charset="0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566" r="0.75000000000000566" t="1" header="0.5" footer="0.5"/>
    <c:pageSetup orientation="landscape" horizontalDpi="-3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1"/>
  <c:chart>
    <c:title>
      <c:tx>
        <c:rich>
          <a:bodyPr/>
          <a:lstStyle/>
          <a:p>
            <a:pPr>
              <a:defRPr lang="es-AR" sz="1400"/>
            </a:pPr>
            <a:r>
              <a:rPr lang="en-US" sz="1400"/>
              <a:t>Bipodal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Media</c:v>
          </c:tx>
          <c:cat>
            <c:strRef>
              <c:f>SaltosSimples!$B$17:$E$17</c:f>
              <c:strCache>
                <c:ptCount val="4"/>
                <c:pt idx="0">
                  <c:v>SJ</c:v>
                </c:pt>
                <c:pt idx="1">
                  <c:v>CMJe</c:v>
                </c:pt>
                <c:pt idx="2">
                  <c:v>ABKe</c:v>
                </c:pt>
                <c:pt idx="3">
                  <c:v>IE%</c:v>
                </c:pt>
              </c:strCache>
            </c:strRef>
          </c:cat>
          <c:val>
            <c:numRef>
              <c:f>SaltosSimples!$B$18:$E$18</c:f>
              <c:numCache>
                <c:formatCode>0.0</c:formatCode>
                <c:ptCount val="4"/>
                <c:pt idx="0">
                  <c:v>36.633333333333333</c:v>
                </c:pt>
                <c:pt idx="1">
                  <c:v>39</c:v>
                </c:pt>
                <c:pt idx="2">
                  <c:v>52.133333333333333</c:v>
                </c:pt>
                <c:pt idx="3" formatCode="0.00">
                  <c:v>6.637722538645316</c:v>
                </c:pt>
              </c:numCache>
            </c:numRef>
          </c:val>
        </c:ser>
        <c:axId val="123896576"/>
        <c:axId val="123898112"/>
      </c:barChart>
      <c:catAx>
        <c:axId val="1238965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898112"/>
        <c:crosses val="autoZero"/>
        <c:auto val="1"/>
        <c:lblAlgn val="ctr"/>
        <c:lblOffset val="100"/>
      </c:catAx>
      <c:valAx>
        <c:axId val="123898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Elevación CG</a:t>
                </a:r>
              </a:p>
            </c:rich>
          </c:tx>
          <c:layout>
            <c:manualLayout>
              <c:xMode val="edge"/>
              <c:yMode val="edge"/>
              <c:x val="4.5977011494252866E-2"/>
              <c:y val="0.26591085836492895"/>
            </c:manualLayout>
          </c:layout>
        </c:title>
        <c:numFmt formatCode="0.0" sourceLinked="1"/>
        <c:maj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23896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FFFFFF">
                <a:alpha val="45490"/>
              </a:srgbClr>
            </a:solidFill>
            <a:prstDash val="solid"/>
          </a:ln>
        </c:spPr>
        <c:txPr>
          <a:bodyPr/>
          <a:lstStyle/>
          <a:p>
            <a:pPr rtl="0">
              <a:defRPr lang="es-AR"/>
            </a:pPr>
            <a:endParaRPr lang="es-ES"/>
          </a:p>
        </c:txPr>
      </c:dTable>
    </c:plotArea>
    <c:plotVisOnly val="1"/>
    <c:dispBlanksAs val="gap"/>
  </c:chart>
  <c:spPr>
    <a:solidFill>
      <a:sysClr val="windowText" lastClr="000000"/>
    </a:solidFill>
  </c:spPr>
  <c:txPr>
    <a:bodyPr/>
    <a:lstStyle/>
    <a:p>
      <a:pPr>
        <a:defRPr>
          <a:latin typeface="Verdana" pitchFamily="34" charset="0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3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" Type="http://schemas.openxmlformats.org/officeDocument/2006/relationships/chart" Target="../charts/chart14.xml"/><Relationship Id="rId16" Type="http://schemas.openxmlformats.org/officeDocument/2006/relationships/chart" Target="../charts/chart26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2.jpeg"/><Relationship Id="rId5" Type="http://schemas.openxmlformats.org/officeDocument/2006/relationships/chart" Target="../charts/chart17.xml"/><Relationship Id="rId15" Type="http://schemas.openxmlformats.org/officeDocument/2006/relationships/chart" Target="../charts/chart25.xml"/><Relationship Id="rId10" Type="http://schemas.openxmlformats.org/officeDocument/2006/relationships/chart" Target="../charts/chart21.xml"/><Relationship Id="rId4" Type="http://schemas.openxmlformats.org/officeDocument/2006/relationships/chart" Target="../charts/chart16.xml"/><Relationship Id="rId9" Type="http://schemas.openxmlformats.org/officeDocument/2006/relationships/image" Target="../media/image1.jpeg"/><Relationship Id="rId14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image" Target="../media/image3.png"/><Relationship Id="rId1" Type="http://schemas.openxmlformats.org/officeDocument/2006/relationships/chart" Target="../charts/chart28.xml"/><Relationship Id="rId6" Type="http://schemas.openxmlformats.org/officeDocument/2006/relationships/chart" Target="../charts/chart32.xml"/><Relationship Id="rId11" Type="http://schemas.openxmlformats.org/officeDocument/2006/relationships/image" Target="../media/image1.jpeg"/><Relationship Id="rId5" Type="http://schemas.openxmlformats.org/officeDocument/2006/relationships/chart" Target="../charts/chart31.xml"/><Relationship Id="rId10" Type="http://schemas.openxmlformats.org/officeDocument/2006/relationships/image" Target="../media/image4.png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428625</xdr:colOff>
      <xdr:row>19</xdr:row>
      <xdr:rowOff>285750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94488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AR" sz="1100"/>
        </a:p>
      </xdr:txBody>
    </xdr:sp>
    <xdr:clientData/>
  </xdr:oneCellAnchor>
  <xdr:twoCellAnchor>
    <xdr:from>
      <xdr:col>8</xdr:col>
      <xdr:colOff>38100</xdr:colOff>
      <xdr:row>26</xdr:row>
      <xdr:rowOff>38100</xdr:rowOff>
    </xdr:from>
    <xdr:to>
      <xdr:col>12</xdr:col>
      <xdr:colOff>142875</xdr:colOff>
      <xdr:row>33</xdr:row>
      <xdr:rowOff>266699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16</xdr:col>
      <xdr:colOff>366993</xdr:colOff>
      <xdr:row>72</xdr:row>
      <xdr:rowOff>76200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16</xdr:col>
      <xdr:colOff>366993</xdr:colOff>
      <xdr:row>87</xdr:row>
      <xdr:rowOff>66675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165101</xdr:colOff>
      <xdr:row>48</xdr:row>
      <xdr:rowOff>28575</xdr:rowOff>
    </xdr:from>
    <xdr:to>
      <xdr:col>9</xdr:col>
      <xdr:colOff>790575</xdr:colOff>
      <xdr:row>54</xdr:row>
      <xdr:rowOff>142875</xdr:rowOff>
    </xdr:to>
    <xdr:sp macro="" textlink="">
      <xdr:nvSpPr>
        <xdr:cNvPr id="33" name="32 Flecha a la derecha con bandas"/>
        <xdr:cNvSpPr/>
      </xdr:nvSpPr>
      <xdr:spPr>
        <a:xfrm>
          <a:off x="6375401" y="10531475"/>
          <a:ext cx="1476374" cy="1371600"/>
        </a:xfrm>
        <a:prstGeom prst="stripedRightArrow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7</xdr:col>
      <xdr:colOff>209550</xdr:colOff>
      <xdr:row>87</xdr:row>
      <xdr:rowOff>180976</xdr:rowOff>
    </xdr:from>
    <xdr:to>
      <xdr:col>16</xdr:col>
      <xdr:colOff>352425</xdr:colOff>
      <xdr:row>100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34</xdr:row>
      <xdr:rowOff>142875</xdr:rowOff>
    </xdr:from>
    <xdr:to>
      <xdr:col>22</xdr:col>
      <xdr:colOff>85724</xdr:colOff>
      <xdr:row>45</xdr:row>
      <xdr:rowOff>142875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123825</xdr:colOff>
      <xdr:row>34</xdr:row>
      <xdr:rowOff>142875</xdr:rowOff>
    </xdr:from>
    <xdr:to>
      <xdr:col>13</xdr:col>
      <xdr:colOff>371474</xdr:colOff>
      <xdr:row>45</xdr:row>
      <xdr:rowOff>142875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28576</xdr:colOff>
      <xdr:row>34</xdr:row>
      <xdr:rowOff>152400</xdr:rowOff>
    </xdr:from>
    <xdr:to>
      <xdr:col>6</xdr:col>
      <xdr:colOff>838200</xdr:colOff>
      <xdr:row>45</xdr:row>
      <xdr:rowOff>152400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66676</xdr:colOff>
      <xdr:row>101</xdr:row>
      <xdr:rowOff>9524</xdr:rowOff>
    </xdr:from>
    <xdr:to>
      <xdr:col>23</xdr:col>
      <xdr:colOff>1</xdr:colOff>
      <xdr:row>112</xdr:row>
      <xdr:rowOff>161924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12700</xdr:colOff>
      <xdr:row>2</xdr:row>
      <xdr:rowOff>50800</xdr:rowOff>
    </xdr:from>
    <xdr:to>
      <xdr:col>5</xdr:col>
      <xdr:colOff>800100</xdr:colOff>
      <xdr:row>5</xdr:row>
      <xdr:rowOff>165158</xdr:rowOff>
    </xdr:to>
    <xdr:pic>
      <xdr:nvPicPr>
        <xdr:cNvPr id="44" name="43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66700" y="546100"/>
          <a:ext cx="4191000" cy="800158"/>
        </a:xfrm>
        <a:prstGeom prst="rect">
          <a:avLst/>
        </a:prstGeom>
      </xdr:spPr>
    </xdr:pic>
    <xdr:clientData/>
  </xdr:twoCellAnchor>
  <xdr:twoCellAnchor>
    <xdr:from>
      <xdr:col>13</xdr:col>
      <xdr:colOff>19050</xdr:colOff>
      <xdr:row>6</xdr:row>
      <xdr:rowOff>111125</xdr:rowOff>
    </xdr:from>
    <xdr:to>
      <xdr:col>18</xdr:col>
      <xdr:colOff>431121</xdr:colOff>
      <xdr:row>14</xdr:row>
      <xdr:rowOff>311150</xdr:rowOff>
    </xdr:to>
    <xdr:grpSp>
      <xdr:nvGrpSpPr>
        <xdr:cNvPr id="50" name="49 Grupo"/>
        <xdr:cNvGrpSpPr/>
      </xdr:nvGrpSpPr>
      <xdr:grpSpPr>
        <a:xfrm>
          <a:off x="9340850" y="1520825"/>
          <a:ext cx="3015571" cy="1914525"/>
          <a:chOff x="9340850" y="1520825"/>
          <a:chExt cx="3015571" cy="1914525"/>
        </a:xfrm>
      </xdr:grpSpPr>
      <xdr:graphicFrame macro="">
        <xdr:nvGraphicFramePr>
          <xdr:cNvPr id="4" name="3 Gráfico"/>
          <xdr:cNvGraphicFramePr/>
        </xdr:nvGraphicFramePr>
        <xdr:xfrm>
          <a:off x="9340850" y="1520825"/>
          <a:ext cx="3015571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pic>
        <xdr:nvPicPr>
          <xdr:cNvPr id="45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11785600" y="15875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19</xdr:col>
      <xdr:colOff>28574</xdr:colOff>
      <xdr:row>6</xdr:row>
      <xdr:rowOff>111125</xdr:rowOff>
    </xdr:from>
    <xdr:to>
      <xdr:col>24</xdr:col>
      <xdr:colOff>440645</xdr:colOff>
      <xdr:row>15</xdr:row>
      <xdr:rowOff>0</xdr:rowOff>
    </xdr:to>
    <xdr:grpSp>
      <xdr:nvGrpSpPr>
        <xdr:cNvPr id="49" name="48 Grupo"/>
        <xdr:cNvGrpSpPr/>
      </xdr:nvGrpSpPr>
      <xdr:grpSpPr>
        <a:xfrm>
          <a:off x="12474574" y="1520825"/>
          <a:ext cx="3015571" cy="1933575"/>
          <a:chOff x="12474574" y="1520825"/>
          <a:chExt cx="3015571" cy="1933575"/>
        </a:xfrm>
      </xdr:grpSpPr>
      <xdr:graphicFrame macro="">
        <xdr:nvGraphicFramePr>
          <xdr:cNvPr id="5" name="4 Gráfico"/>
          <xdr:cNvGraphicFramePr/>
        </xdr:nvGraphicFramePr>
        <xdr:xfrm>
          <a:off x="12474574" y="1520825"/>
          <a:ext cx="3015571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pic>
        <xdr:nvPicPr>
          <xdr:cNvPr id="46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14922500" y="15748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25</xdr:col>
      <xdr:colOff>133349</xdr:colOff>
      <xdr:row>6</xdr:row>
      <xdr:rowOff>111126</xdr:rowOff>
    </xdr:from>
    <xdr:to>
      <xdr:col>30</xdr:col>
      <xdr:colOff>504824</xdr:colOff>
      <xdr:row>15</xdr:row>
      <xdr:rowOff>1</xdr:rowOff>
    </xdr:to>
    <xdr:grpSp>
      <xdr:nvGrpSpPr>
        <xdr:cNvPr id="48" name="47 Grupo"/>
        <xdr:cNvGrpSpPr/>
      </xdr:nvGrpSpPr>
      <xdr:grpSpPr>
        <a:xfrm>
          <a:off x="15703549" y="1520826"/>
          <a:ext cx="2974975" cy="1933575"/>
          <a:chOff x="15703549" y="1520826"/>
          <a:chExt cx="2974975" cy="1933575"/>
        </a:xfrm>
      </xdr:grpSpPr>
      <xdr:graphicFrame macro="">
        <xdr:nvGraphicFramePr>
          <xdr:cNvPr id="6" name="5 Gráfico"/>
          <xdr:cNvGraphicFramePr/>
        </xdr:nvGraphicFramePr>
        <xdr:xfrm>
          <a:off x="15703549" y="1520826"/>
          <a:ext cx="2974975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pic>
        <xdr:nvPicPr>
          <xdr:cNvPr id="47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18110200" y="15875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9524</xdr:colOff>
      <xdr:row>15</xdr:row>
      <xdr:rowOff>63500</xdr:rowOff>
    </xdr:from>
    <xdr:to>
      <xdr:col>30</xdr:col>
      <xdr:colOff>482600</xdr:colOff>
      <xdr:row>27</xdr:row>
      <xdr:rowOff>152400</xdr:rowOff>
    </xdr:to>
    <xdr:grpSp>
      <xdr:nvGrpSpPr>
        <xdr:cNvPr id="57" name="56 Grupo"/>
        <xdr:cNvGrpSpPr/>
      </xdr:nvGrpSpPr>
      <xdr:grpSpPr>
        <a:xfrm>
          <a:off x="9331324" y="3517900"/>
          <a:ext cx="9324976" cy="2959100"/>
          <a:chOff x="9331324" y="3517900"/>
          <a:chExt cx="9324976" cy="2959100"/>
        </a:xfrm>
      </xdr:grpSpPr>
      <xdr:graphicFrame macro="">
        <xdr:nvGraphicFramePr>
          <xdr:cNvPr id="8" name="7 Gráfico"/>
          <xdr:cNvGraphicFramePr/>
        </xdr:nvGraphicFramePr>
        <xdr:xfrm>
          <a:off x="9331324" y="3517900"/>
          <a:ext cx="9324976" cy="2959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pic>
        <xdr:nvPicPr>
          <xdr:cNvPr id="52" name="51 Imagen" descr="EVALUACIONES.jp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17272000" y="3606800"/>
            <a:ext cx="1219200" cy="279457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25400</xdr:colOff>
      <xdr:row>48</xdr:row>
      <xdr:rowOff>88901</xdr:rowOff>
    </xdr:from>
    <xdr:to>
      <xdr:col>13</xdr:col>
      <xdr:colOff>463924</xdr:colOff>
      <xdr:row>49</xdr:row>
      <xdr:rowOff>114301</xdr:rowOff>
    </xdr:to>
    <xdr:pic>
      <xdr:nvPicPr>
        <xdr:cNvPr id="25" name="24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788400" y="10591801"/>
          <a:ext cx="997324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30</xdr:col>
      <xdr:colOff>0</xdr:colOff>
      <xdr:row>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30</xdr:col>
      <xdr:colOff>0</xdr:colOff>
      <xdr:row>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47625</xdr:colOff>
      <xdr:row>2</xdr:row>
      <xdr:rowOff>0</xdr:rowOff>
    </xdr:from>
    <xdr:to>
      <xdr:col>37</xdr:col>
      <xdr:colOff>0</xdr:colOff>
      <xdr:row>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57150</xdr:colOff>
      <xdr:row>2</xdr:row>
      <xdr:rowOff>0</xdr:rowOff>
    </xdr:from>
    <xdr:to>
      <xdr:col>37</xdr:col>
      <xdr:colOff>0</xdr:colOff>
      <xdr:row>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56028</xdr:colOff>
      <xdr:row>73</xdr:row>
      <xdr:rowOff>145676</xdr:rowOff>
    </xdr:from>
    <xdr:to>
      <xdr:col>9</xdr:col>
      <xdr:colOff>560295</xdr:colOff>
      <xdr:row>79</xdr:row>
      <xdr:rowOff>142314</xdr:rowOff>
    </xdr:to>
    <xdr:sp macro="" textlink="">
      <xdr:nvSpPr>
        <xdr:cNvPr id="37" name="36 Flecha a la derecha con bandas"/>
        <xdr:cNvSpPr/>
      </xdr:nvSpPr>
      <xdr:spPr>
        <a:xfrm>
          <a:off x="5165910" y="14052176"/>
          <a:ext cx="504267" cy="1352550"/>
        </a:xfrm>
        <a:prstGeom prst="stripedRightArrow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30</xdr:col>
      <xdr:colOff>0</xdr:colOff>
      <xdr:row>26</xdr:row>
      <xdr:rowOff>0</xdr:rowOff>
    </xdr:to>
    <xdr:graphicFrame macro="">
      <xdr:nvGraphicFramePr>
        <xdr:cNvPr id="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26</xdr:row>
      <xdr:rowOff>0</xdr:rowOff>
    </xdr:from>
    <xdr:to>
      <xdr:col>30</xdr:col>
      <xdr:colOff>0</xdr:colOff>
      <xdr:row>26</xdr:row>
      <xdr:rowOff>0</xdr:rowOff>
    </xdr:to>
    <xdr:graphicFrame macro="">
      <xdr:nvGraphicFramePr>
        <xdr:cNvPr id="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0</xdr:colOff>
      <xdr:row>50</xdr:row>
      <xdr:rowOff>0</xdr:rowOff>
    </xdr:to>
    <xdr:graphicFrame macro="">
      <xdr:nvGraphicFramePr>
        <xdr:cNvPr id="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0</xdr:colOff>
      <xdr:row>50</xdr:row>
      <xdr:rowOff>0</xdr:rowOff>
    </xdr:to>
    <xdr:graphicFrame macro="">
      <xdr:nvGraphicFramePr>
        <xdr:cNvPr id="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88899</xdr:colOff>
      <xdr:row>0</xdr:row>
      <xdr:rowOff>177800</xdr:rowOff>
    </xdr:from>
    <xdr:to>
      <xdr:col>13</xdr:col>
      <xdr:colOff>589512</xdr:colOff>
      <xdr:row>2</xdr:row>
      <xdr:rowOff>139700</xdr:rowOff>
    </xdr:to>
    <xdr:pic>
      <xdr:nvPicPr>
        <xdr:cNvPr id="57" name="56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502399" y="177800"/>
          <a:ext cx="1796013" cy="342900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63500</xdr:colOff>
      <xdr:row>25</xdr:row>
      <xdr:rowOff>0</xdr:rowOff>
    </xdr:from>
    <xdr:to>
      <xdr:col>13</xdr:col>
      <xdr:colOff>564113</xdr:colOff>
      <xdr:row>26</xdr:row>
      <xdr:rowOff>152400</xdr:rowOff>
    </xdr:to>
    <xdr:pic>
      <xdr:nvPicPr>
        <xdr:cNvPr id="58" name="57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477000" y="4762500"/>
          <a:ext cx="1796013" cy="342900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63500</xdr:colOff>
      <xdr:row>49</xdr:row>
      <xdr:rowOff>0</xdr:rowOff>
    </xdr:from>
    <xdr:to>
      <xdr:col>13</xdr:col>
      <xdr:colOff>564113</xdr:colOff>
      <xdr:row>50</xdr:row>
      <xdr:rowOff>152400</xdr:rowOff>
    </xdr:to>
    <xdr:pic>
      <xdr:nvPicPr>
        <xdr:cNvPr id="59" name="58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477000" y="9334500"/>
          <a:ext cx="1796013" cy="342900"/>
        </a:xfrm>
        <a:prstGeom prst="rect">
          <a:avLst/>
        </a:prstGeom>
      </xdr:spPr>
    </xdr:pic>
    <xdr:clientData/>
  </xdr:twoCellAnchor>
  <xdr:twoCellAnchor editAs="oneCell">
    <xdr:from>
      <xdr:col>11</xdr:col>
      <xdr:colOff>88900</xdr:colOff>
      <xdr:row>75</xdr:row>
      <xdr:rowOff>177800</xdr:rowOff>
    </xdr:from>
    <xdr:to>
      <xdr:col>13</xdr:col>
      <xdr:colOff>589513</xdr:colOff>
      <xdr:row>77</xdr:row>
      <xdr:rowOff>63500</xdr:rowOff>
    </xdr:to>
    <xdr:pic>
      <xdr:nvPicPr>
        <xdr:cNvPr id="61" name="60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502400" y="14541500"/>
          <a:ext cx="1796013" cy="342900"/>
        </a:xfrm>
        <a:prstGeom prst="rect">
          <a:avLst/>
        </a:prstGeom>
      </xdr:spPr>
    </xdr:pic>
    <xdr:clientData/>
  </xdr:twoCellAnchor>
  <xdr:twoCellAnchor>
    <xdr:from>
      <xdr:col>0</xdr:col>
      <xdr:colOff>174251</xdr:colOff>
      <xdr:row>9</xdr:row>
      <xdr:rowOff>66675</xdr:rowOff>
    </xdr:from>
    <xdr:to>
      <xdr:col>20</xdr:col>
      <xdr:colOff>0</xdr:colOff>
      <xdr:row>23</xdr:row>
      <xdr:rowOff>133350</xdr:rowOff>
    </xdr:to>
    <xdr:grpSp>
      <xdr:nvGrpSpPr>
        <xdr:cNvPr id="65" name="64 Grupo"/>
        <xdr:cNvGrpSpPr/>
      </xdr:nvGrpSpPr>
      <xdr:grpSpPr>
        <a:xfrm>
          <a:off x="174251" y="1781175"/>
          <a:ext cx="12411449" cy="2733675"/>
          <a:chOff x="174251" y="1781175"/>
          <a:chExt cx="12411449" cy="2733675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174251" y="1781175"/>
          <a:ext cx="12411449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pic>
        <xdr:nvPicPr>
          <xdr:cNvPr id="62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12103100" y="18669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38100</xdr:colOff>
      <xdr:row>33</xdr:row>
      <xdr:rowOff>127000</xdr:rowOff>
    </xdr:from>
    <xdr:to>
      <xdr:col>20</xdr:col>
      <xdr:colOff>41649</xdr:colOff>
      <xdr:row>48</xdr:row>
      <xdr:rowOff>3175</xdr:rowOff>
    </xdr:to>
    <xdr:grpSp>
      <xdr:nvGrpSpPr>
        <xdr:cNvPr id="64" name="63 Grupo"/>
        <xdr:cNvGrpSpPr/>
      </xdr:nvGrpSpPr>
      <xdr:grpSpPr>
        <a:xfrm>
          <a:off x="215900" y="6413500"/>
          <a:ext cx="12411449" cy="2733675"/>
          <a:chOff x="215900" y="6413500"/>
          <a:chExt cx="12411449" cy="2733675"/>
        </a:xfrm>
      </xdr:grpSpPr>
      <xdr:graphicFrame macro="">
        <xdr:nvGraphicFramePr>
          <xdr:cNvPr id="46" name="Chart 1"/>
          <xdr:cNvGraphicFramePr>
            <a:graphicFrameLocks/>
          </xdr:cNvGraphicFramePr>
        </xdr:nvGraphicFramePr>
        <xdr:xfrm>
          <a:off x="215900" y="6413500"/>
          <a:ext cx="12411449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pic>
        <xdr:nvPicPr>
          <xdr:cNvPr id="63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12153900" y="65024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58</xdr:row>
      <xdr:rowOff>0</xdr:rowOff>
    </xdr:from>
    <xdr:to>
      <xdr:col>20</xdr:col>
      <xdr:colOff>3549</xdr:colOff>
      <xdr:row>72</xdr:row>
      <xdr:rowOff>66675</xdr:rowOff>
    </xdr:to>
    <xdr:grpSp>
      <xdr:nvGrpSpPr>
        <xdr:cNvPr id="67" name="66 Grupo"/>
        <xdr:cNvGrpSpPr/>
      </xdr:nvGrpSpPr>
      <xdr:grpSpPr>
        <a:xfrm>
          <a:off x="177800" y="11049000"/>
          <a:ext cx="12411449" cy="2733675"/>
          <a:chOff x="177800" y="11049000"/>
          <a:chExt cx="12411449" cy="2733675"/>
        </a:xfrm>
      </xdr:grpSpPr>
      <xdr:graphicFrame macro="">
        <xdr:nvGraphicFramePr>
          <xdr:cNvPr id="52" name="Chart 1"/>
          <xdr:cNvGraphicFramePr>
            <a:graphicFrameLocks/>
          </xdr:cNvGraphicFramePr>
        </xdr:nvGraphicFramePr>
        <xdr:xfrm>
          <a:off x="177800" y="11049000"/>
          <a:ext cx="12411449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pic>
        <xdr:nvPicPr>
          <xdr:cNvPr id="66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12115800" y="111125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11206</xdr:colOff>
      <xdr:row>82</xdr:row>
      <xdr:rowOff>11206</xdr:rowOff>
    </xdr:from>
    <xdr:to>
      <xdr:col>19</xdr:col>
      <xdr:colOff>739588</xdr:colOff>
      <xdr:row>97</xdr:row>
      <xdr:rowOff>44824</xdr:rowOff>
    </xdr:to>
    <xdr:grpSp>
      <xdr:nvGrpSpPr>
        <xdr:cNvPr id="69" name="68 Grupo"/>
        <xdr:cNvGrpSpPr/>
      </xdr:nvGrpSpPr>
      <xdr:grpSpPr>
        <a:xfrm>
          <a:off x="11206" y="15860806"/>
          <a:ext cx="12399682" cy="2865718"/>
          <a:chOff x="11206" y="15860806"/>
          <a:chExt cx="12399682" cy="2865718"/>
        </a:xfrm>
      </xdr:grpSpPr>
      <xdr:graphicFrame macro="">
        <xdr:nvGraphicFramePr>
          <xdr:cNvPr id="13" name="Chart 15"/>
          <xdr:cNvGraphicFramePr>
            <a:graphicFrameLocks/>
          </xdr:cNvGraphicFramePr>
        </xdr:nvGraphicFramePr>
        <xdr:xfrm>
          <a:off x="11206" y="15860806"/>
          <a:ext cx="12399682" cy="28657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pic>
        <xdr:nvPicPr>
          <xdr:cNvPr id="68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11480800" y="159004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0</xdr:colOff>
      <xdr:row>58</xdr:row>
      <xdr:rowOff>0</xdr:rowOff>
    </xdr:from>
    <xdr:to>
      <xdr:col>39</xdr:col>
      <xdr:colOff>917949</xdr:colOff>
      <xdr:row>72</xdr:row>
      <xdr:rowOff>66675</xdr:rowOff>
    </xdr:to>
    <xdr:grpSp>
      <xdr:nvGrpSpPr>
        <xdr:cNvPr id="71" name="70 Grupo"/>
        <xdr:cNvGrpSpPr/>
      </xdr:nvGrpSpPr>
      <xdr:grpSpPr>
        <a:xfrm>
          <a:off x="13233400" y="11049000"/>
          <a:ext cx="12411449" cy="2733675"/>
          <a:chOff x="13233400" y="11049000"/>
          <a:chExt cx="12411449" cy="2733675"/>
        </a:xfrm>
      </xdr:grpSpPr>
      <xdr:graphicFrame macro="">
        <xdr:nvGraphicFramePr>
          <xdr:cNvPr id="55" name="Chart 1"/>
          <xdr:cNvGraphicFramePr>
            <a:graphicFrameLocks/>
          </xdr:cNvGraphicFramePr>
        </xdr:nvGraphicFramePr>
        <xdr:xfrm>
          <a:off x="13233400" y="11049000"/>
          <a:ext cx="12411449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pic>
        <xdr:nvPicPr>
          <xdr:cNvPr id="70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25171400" y="111252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0</xdr:colOff>
      <xdr:row>10</xdr:row>
      <xdr:rowOff>0</xdr:rowOff>
    </xdr:from>
    <xdr:to>
      <xdr:col>39</xdr:col>
      <xdr:colOff>917949</xdr:colOff>
      <xdr:row>24</xdr:row>
      <xdr:rowOff>66675</xdr:rowOff>
    </xdr:to>
    <xdr:grpSp>
      <xdr:nvGrpSpPr>
        <xdr:cNvPr id="76" name="75 Grupo"/>
        <xdr:cNvGrpSpPr/>
      </xdr:nvGrpSpPr>
      <xdr:grpSpPr>
        <a:xfrm>
          <a:off x="13233400" y="1905000"/>
          <a:ext cx="12411449" cy="2733675"/>
          <a:chOff x="13233400" y="1905000"/>
          <a:chExt cx="12411449" cy="2733675"/>
        </a:xfrm>
      </xdr:grpSpPr>
      <xdr:graphicFrame macro="">
        <xdr:nvGraphicFramePr>
          <xdr:cNvPr id="43" name="Chart 1"/>
          <xdr:cNvGraphicFramePr>
            <a:graphicFrameLocks/>
          </xdr:cNvGraphicFramePr>
        </xdr:nvGraphicFramePr>
        <xdr:xfrm>
          <a:off x="13233400" y="1905000"/>
          <a:ext cx="12411449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pic>
        <xdr:nvPicPr>
          <xdr:cNvPr id="72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25184100" y="1981200"/>
            <a:ext cx="403527" cy="339620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0</xdr:colOff>
      <xdr:row>34</xdr:row>
      <xdr:rowOff>0</xdr:rowOff>
    </xdr:from>
    <xdr:to>
      <xdr:col>39</xdr:col>
      <xdr:colOff>917949</xdr:colOff>
      <xdr:row>48</xdr:row>
      <xdr:rowOff>66675</xdr:rowOff>
    </xdr:to>
    <xdr:grpSp>
      <xdr:nvGrpSpPr>
        <xdr:cNvPr id="75" name="74 Grupo"/>
        <xdr:cNvGrpSpPr/>
      </xdr:nvGrpSpPr>
      <xdr:grpSpPr>
        <a:xfrm>
          <a:off x="13233400" y="6477000"/>
          <a:ext cx="12411449" cy="2733675"/>
          <a:chOff x="13233400" y="6477000"/>
          <a:chExt cx="12411449" cy="2733675"/>
        </a:xfrm>
      </xdr:grpSpPr>
      <xdr:graphicFrame macro="">
        <xdr:nvGraphicFramePr>
          <xdr:cNvPr id="49" name="Chart 1"/>
          <xdr:cNvGraphicFramePr>
            <a:graphicFrameLocks/>
          </xdr:cNvGraphicFramePr>
        </xdr:nvGraphicFramePr>
        <xdr:xfrm>
          <a:off x="13233400" y="6477000"/>
          <a:ext cx="12411449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pic>
        <xdr:nvPicPr>
          <xdr:cNvPr id="73" name="27 Imagen" descr="ATHLONEVALUACIONES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25171400" y="6553200"/>
            <a:ext cx="403527" cy="339620"/>
          </a:xfrm>
          <a:prstGeom prst="rect">
            <a:avLst/>
          </a:prstGeom>
        </xdr:spPr>
      </xdr:pic>
    </xdr:grpSp>
    <xdr:clientData/>
  </xdr:twoCellAnchor>
  <xdr:twoCellAnchor editAs="oneCell">
    <xdr:from>
      <xdr:col>31</xdr:col>
      <xdr:colOff>63500</xdr:colOff>
      <xdr:row>1</xdr:row>
      <xdr:rowOff>0</xdr:rowOff>
    </xdr:from>
    <xdr:to>
      <xdr:col>33</xdr:col>
      <xdr:colOff>564113</xdr:colOff>
      <xdr:row>2</xdr:row>
      <xdr:rowOff>152400</xdr:rowOff>
    </xdr:to>
    <xdr:pic>
      <xdr:nvPicPr>
        <xdr:cNvPr id="77" name="76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532600" y="190500"/>
          <a:ext cx="1796013" cy="342900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25</xdr:row>
      <xdr:rowOff>0</xdr:rowOff>
    </xdr:from>
    <xdr:to>
      <xdr:col>33</xdr:col>
      <xdr:colOff>564113</xdr:colOff>
      <xdr:row>26</xdr:row>
      <xdr:rowOff>152400</xdr:rowOff>
    </xdr:to>
    <xdr:pic>
      <xdr:nvPicPr>
        <xdr:cNvPr id="78" name="77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532600" y="4762500"/>
          <a:ext cx="1796013" cy="342900"/>
        </a:xfrm>
        <a:prstGeom prst="rect">
          <a:avLst/>
        </a:prstGeom>
      </xdr:spPr>
    </xdr:pic>
    <xdr:clientData/>
  </xdr:twoCellAnchor>
  <xdr:twoCellAnchor editAs="oneCell">
    <xdr:from>
      <xdr:col>31</xdr:col>
      <xdr:colOff>76200</xdr:colOff>
      <xdr:row>48</xdr:row>
      <xdr:rowOff>177800</xdr:rowOff>
    </xdr:from>
    <xdr:to>
      <xdr:col>33</xdr:col>
      <xdr:colOff>576813</xdr:colOff>
      <xdr:row>50</xdr:row>
      <xdr:rowOff>139700</xdr:rowOff>
    </xdr:to>
    <xdr:pic>
      <xdr:nvPicPr>
        <xdr:cNvPr id="79" name="78 Imagen" descr="EVALUACION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545300" y="9321800"/>
          <a:ext cx="1796013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174251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6" name="5 Grupo"/>
        <xdr:cNvGrpSpPr/>
      </xdr:nvGrpSpPr>
      <xdr:grpSpPr>
        <a:xfrm>
          <a:off x="174251" y="0"/>
          <a:ext cx="9185649" cy="0"/>
          <a:chOff x="207869" y="1781175"/>
          <a:chExt cx="10101543" cy="2733675"/>
        </a:xfrm>
      </xdr:grpSpPr>
      <xdr:graphicFrame macro="">
        <xdr:nvGraphicFramePr>
          <xdr:cNvPr id="7" name="Chart 1"/>
          <xdr:cNvGraphicFramePr>
            <a:graphicFrameLocks/>
          </xdr:cNvGraphicFramePr>
        </xdr:nvGraphicFramePr>
        <xdr:xfrm>
          <a:off x="207869" y="1781175"/>
          <a:ext cx="10101543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8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63847" t="53773" r="17872" b="30150"/>
          <a:stretch>
            <a:fillRect/>
          </a:stretch>
        </xdr:blipFill>
        <xdr:spPr bwMode="auto">
          <a:xfrm>
            <a:off x="9749118" y="1826558"/>
            <a:ext cx="515470" cy="298106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0</xdr:col>
      <xdr:colOff>11206</xdr:colOff>
      <xdr:row>0</xdr:row>
      <xdr:rowOff>0</xdr:rowOff>
    </xdr:from>
    <xdr:to>
      <xdr:col>17</xdr:col>
      <xdr:colOff>739588</xdr:colOff>
      <xdr:row>0</xdr:row>
      <xdr:rowOff>0</xdr:rowOff>
    </xdr:to>
    <xdr:graphicFrame macro="">
      <xdr:nvGraphicFramePr>
        <xdr:cNvPr id="2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78441</xdr:colOff>
      <xdr:row>58</xdr:row>
      <xdr:rowOff>11204</xdr:rowOff>
    </xdr:from>
    <xdr:to>
      <xdr:col>31</xdr:col>
      <xdr:colOff>907677</xdr:colOff>
      <xdr:row>76</xdr:row>
      <xdr:rowOff>100853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11206</xdr:colOff>
      <xdr:row>28</xdr:row>
      <xdr:rowOff>112059</xdr:rowOff>
    </xdr:from>
    <xdr:to>
      <xdr:col>12</xdr:col>
      <xdr:colOff>381000</xdr:colOff>
      <xdr:row>42</xdr:row>
      <xdr:rowOff>179294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32</xdr:col>
      <xdr:colOff>0</xdr:colOff>
      <xdr:row>27</xdr:row>
      <xdr:rowOff>56029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369794</xdr:colOff>
      <xdr:row>58</xdr:row>
      <xdr:rowOff>134470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369794</xdr:colOff>
      <xdr:row>76</xdr:row>
      <xdr:rowOff>11205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78441</xdr:colOff>
      <xdr:row>77</xdr:row>
      <xdr:rowOff>100852</xdr:rowOff>
    </xdr:from>
    <xdr:to>
      <xdr:col>31</xdr:col>
      <xdr:colOff>907677</xdr:colOff>
      <xdr:row>97</xdr:row>
      <xdr:rowOff>145677</xdr:rowOff>
    </xdr:to>
    <xdr:grpSp>
      <xdr:nvGrpSpPr>
        <xdr:cNvPr id="28" name="27 Grupo"/>
        <xdr:cNvGrpSpPr/>
      </xdr:nvGrpSpPr>
      <xdr:grpSpPr>
        <a:xfrm>
          <a:off x="11521141" y="14223252"/>
          <a:ext cx="6468036" cy="3346825"/>
          <a:chOff x="11418794" y="10600763"/>
          <a:chExt cx="6477001" cy="3182472"/>
        </a:xfrm>
      </xdr:grpSpPr>
      <xdr:graphicFrame macro="">
        <xdr:nvGraphicFramePr>
          <xdr:cNvPr id="29" name="Chart 1"/>
          <xdr:cNvGraphicFramePr>
            <a:graphicFrameLocks/>
          </xdr:cNvGraphicFramePr>
        </xdr:nvGraphicFramePr>
        <xdr:xfrm>
          <a:off x="11418794" y="10600763"/>
          <a:ext cx="6477001" cy="31824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pic>
        <xdr:nvPicPr>
          <xdr:cNvPr id="30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/>
          <a:srcRect l="63847" t="53773" r="17872" b="30150"/>
          <a:stretch>
            <a:fillRect/>
          </a:stretch>
        </xdr:blipFill>
        <xdr:spPr bwMode="auto">
          <a:xfrm>
            <a:off x="17257059" y="10645588"/>
            <a:ext cx="605842" cy="31376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 editAs="oneCell">
    <xdr:from>
      <xdr:col>23</xdr:col>
      <xdr:colOff>63500</xdr:colOff>
      <xdr:row>1</xdr:row>
      <xdr:rowOff>63500</xdr:rowOff>
    </xdr:from>
    <xdr:to>
      <xdr:col>25</xdr:col>
      <xdr:colOff>520699</xdr:colOff>
      <xdr:row>2</xdr:row>
      <xdr:rowOff>203200</xdr:rowOff>
    </xdr:to>
    <xdr:pic>
      <xdr:nvPicPr>
        <xdr:cNvPr id="21" name="20 Imagen" descr="EVALUACIONE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153900" y="241300"/>
          <a:ext cx="1752599" cy="342900"/>
        </a:xfrm>
        <a:prstGeom prst="rect">
          <a:avLst/>
        </a:prstGeom>
      </xdr:spPr>
    </xdr:pic>
    <xdr:clientData/>
  </xdr:twoCellAnchor>
  <xdr:twoCellAnchor editAs="oneCell">
    <xdr:from>
      <xdr:col>23</xdr:col>
      <xdr:colOff>63500</xdr:colOff>
      <xdr:row>28</xdr:row>
      <xdr:rowOff>165100</xdr:rowOff>
    </xdr:from>
    <xdr:to>
      <xdr:col>25</xdr:col>
      <xdr:colOff>520699</xdr:colOff>
      <xdr:row>30</xdr:row>
      <xdr:rowOff>139700</xdr:rowOff>
    </xdr:to>
    <xdr:pic>
      <xdr:nvPicPr>
        <xdr:cNvPr id="26" name="25 Imagen" descr="EVALUACIONE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153900" y="5245100"/>
          <a:ext cx="1752599" cy="342900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38</xdr:row>
      <xdr:rowOff>165100</xdr:rowOff>
    </xdr:from>
    <xdr:to>
      <xdr:col>25</xdr:col>
      <xdr:colOff>533399</xdr:colOff>
      <xdr:row>40</xdr:row>
      <xdr:rowOff>139700</xdr:rowOff>
    </xdr:to>
    <xdr:pic>
      <xdr:nvPicPr>
        <xdr:cNvPr id="27" name="26 Imagen" descr="EVALUACIONE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166600" y="7188200"/>
          <a:ext cx="1752599" cy="342900"/>
        </a:xfrm>
        <a:prstGeom prst="rect">
          <a:avLst/>
        </a:prstGeom>
      </xdr:spPr>
    </xdr:pic>
    <xdr:clientData/>
  </xdr:twoCellAnchor>
  <xdr:twoCellAnchor editAs="oneCell">
    <xdr:from>
      <xdr:col>23</xdr:col>
      <xdr:colOff>63500</xdr:colOff>
      <xdr:row>48</xdr:row>
      <xdr:rowOff>152400</xdr:rowOff>
    </xdr:from>
    <xdr:to>
      <xdr:col>25</xdr:col>
      <xdr:colOff>520699</xdr:colOff>
      <xdr:row>50</xdr:row>
      <xdr:rowOff>127000</xdr:rowOff>
    </xdr:to>
    <xdr:pic>
      <xdr:nvPicPr>
        <xdr:cNvPr id="31" name="30 Imagen" descr="EVALUACIONE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153900" y="9042400"/>
          <a:ext cx="1752599" cy="342900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38101</xdr:colOff>
      <xdr:row>58</xdr:row>
      <xdr:rowOff>88900</xdr:rowOff>
    </xdr:from>
    <xdr:to>
      <xdr:col>18</xdr:col>
      <xdr:colOff>482601</xdr:colOff>
      <xdr:row>59</xdr:row>
      <xdr:rowOff>127000</xdr:rowOff>
    </xdr:to>
    <xdr:pic>
      <xdr:nvPicPr>
        <xdr:cNvPr id="32" name="31 Imagen" descr="EVALUACIONE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877301" y="10858500"/>
          <a:ext cx="965200" cy="21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="75" zoomScaleNormal="75" workbookViewId="0">
      <selection activeCell="M5" sqref="M5"/>
    </sheetView>
  </sheetViews>
  <sheetFormatPr baseColWidth="10" defaultRowHeight="15"/>
  <cols>
    <col min="1" max="1" width="3.7109375" style="1" customWidth="1"/>
    <col min="2" max="11" width="12.7109375" style="1" customWidth="1"/>
    <col min="12" max="12" width="5.7109375" style="92" customWidth="1"/>
    <col min="13" max="13" width="2.7109375" style="18" customWidth="1"/>
    <col min="14" max="31" width="7.7109375" style="1" customWidth="1"/>
    <col min="32" max="16384" width="11.42578125" style="1"/>
  </cols>
  <sheetData>
    <row r="1" spans="2:34" ht="15" customHeight="1" thickBot="1"/>
    <row r="2" spans="2:34" ht="24" customHeight="1" thickBot="1">
      <c r="B2" s="264" t="s">
        <v>59</v>
      </c>
      <c r="C2" s="265"/>
      <c r="D2" s="265"/>
      <c r="E2" s="265"/>
      <c r="F2" s="265"/>
      <c r="G2" s="265"/>
      <c r="H2" s="265"/>
      <c r="I2" s="265"/>
      <c r="J2" s="265"/>
      <c r="K2" s="266"/>
      <c r="L2" s="88"/>
      <c r="N2" s="231" t="s">
        <v>7</v>
      </c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3"/>
    </row>
    <row r="3" spans="2:34" ht="18" customHeight="1" thickBot="1">
      <c r="B3" s="3"/>
      <c r="C3" s="4"/>
      <c r="D3" s="5"/>
      <c r="E3" s="5"/>
      <c r="F3" s="4"/>
      <c r="G3" s="4"/>
      <c r="H3" s="73">
        <f ca="1">TODAY()</f>
        <v>41342</v>
      </c>
      <c r="I3" s="262" t="s">
        <v>52</v>
      </c>
      <c r="J3" s="263"/>
      <c r="K3" s="20">
        <v>40444</v>
      </c>
      <c r="L3" s="85"/>
      <c r="N3" s="234" t="s">
        <v>20</v>
      </c>
      <c r="O3" s="235"/>
      <c r="P3" s="235"/>
      <c r="Q3" s="235"/>
      <c r="R3" s="235"/>
      <c r="S3" s="235"/>
      <c r="T3" s="235"/>
      <c r="U3" s="235"/>
      <c r="V3" s="235"/>
      <c r="W3" s="234" t="s">
        <v>140</v>
      </c>
      <c r="X3" s="235"/>
      <c r="Y3" s="235"/>
      <c r="Z3" s="235"/>
      <c r="AA3" s="235"/>
      <c r="AB3" s="235"/>
      <c r="AC3" s="235"/>
      <c r="AD3" s="235"/>
      <c r="AE3" s="247"/>
      <c r="AF3" s="290" t="s">
        <v>141</v>
      </c>
      <c r="AG3" s="291"/>
      <c r="AH3" s="292"/>
    </row>
    <row r="4" spans="2:34" ht="18" customHeight="1" thickBot="1">
      <c r="B4" s="2"/>
      <c r="C4" s="2"/>
      <c r="D4" s="6"/>
      <c r="E4" s="6"/>
      <c r="F4" s="2"/>
      <c r="G4" s="2"/>
      <c r="H4" s="93">
        <f>DAYS360(K8,K3)</f>
        <v>6106</v>
      </c>
      <c r="I4" s="239" t="s">
        <v>53</v>
      </c>
      <c r="J4" s="240"/>
      <c r="K4" s="71">
        <v>1</v>
      </c>
      <c r="L4" s="7"/>
      <c r="N4" s="267" t="s">
        <v>10</v>
      </c>
      <c r="O4" s="268"/>
      <c r="P4" s="269"/>
      <c r="Q4" s="270" t="s">
        <v>11</v>
      </c>
      <c r="R4" s="271"/>
      <c r="S4" s="271"/>
      <c r="T4" s="272" t="s">
        <v>12</v>
      </c>
      <c r="U4" s="273"/>
      <c r="V4" s="274"/>
      <c r="W4" s="267" t="s">
        <v>10</v>
      </c>
      <c r="X4" s="268"/>
      <c r="Y4" s="269"/>
      <c r="Z4" s="270" t="s">
        <v>11</v>
      </c>
      <c r="AA4" s="271"/>
      <c r="AB4" s="271"/>
      <c r="AC4" s="272" t="s">
        <v>12</v>
      </c>
      <c r="AD4" s="273"/>
      <c r="AE4" s="274"/>
      <c r="AF4" s="267" t="s">
        <v>10</v>
      </c>
      <c r="AG4" s="268"/>
      <c r="AH4" s="269"/>
    </row>
    <row r="5" spans="2:34" ht="18" customHeight="1" thickBot="1">
      <c r="B5" s="2"/>
      <c r="C5" s="2"/>
      <c r="D5" s="2"/>
      <c r="E5" s="173"/>
      <c r="F5" s="2"/>
      <c r="G5" s="275" t="s">
        <v>133</v>
      </c>
      <c r="H5" s="276"/>
      <c r="I5" s="276"/>
      <c r="J5" s="276"/>
      <c r="K5" s="277"/>
      <c r="L5" s="4"/>
      <c r="N5" s="11" t="s">
        <v>13</v>
      </c>
      <c r="O5" s="11" t="s">
        <v>14</v>
      </c>
      <c r="P5" s="11" t="s">
        <v>15</v>
      </c>
      <c r="Q5" s="11" t="s">
        <v>13</v>
      </c>
      <c r="R5" s="11" t="s">
        <v>16</v>
      </c>
      <c r="S5" s="11" t="s">
        <v>17</v>
      </c>
      <c r="T5" s="11" t="s">
        <v>13</v>
      </c>
      <c r="U5" s="11" t="s">
        <v>16</v>
      </c>
      <c r="V5" s="11" t="s">
        <v>17</v>
      </c>
      <c r="W5" s="11" t="s">
        <v>13</v>
      </c>
      <c r="X5" s="11" t="s">
        <v>14</v>
      </c>
      <c r="Y5" s="11" t="s">
        <v>15</v>
      </c>
      <c r="Z5" s="11" t="s">
        <v>13</v>
      </c>
      <c r="AA5" s="11" t="s">
        <v>16</v>
      </c>
      <c r="AB5" s="11" t="s">
        <v>17</v>
      </c>
      <c r="AC5" s="11" t="s">
        <v>13</v>
      </c>
      <c r="AD5" s="11" t="s">
        <v>16</v>
      </c>
      <c r="AE5" s="11" t="s">
        <v>17</v>
      </c>
      <c r="AF5" s="11" t="s">
        <v>13</v>
      </c>
      <c r="AG5" s="11" t="s">
        <v>14</v>
      </c>
      <c r="AH5" s="11" t="s">
        <v>15</v>
      </c>
    </row>
    <row r="6" spans="2:34" ht="18" customHeight="1" thickBot="1">
      <c r="B6" s="2"/>
      <c r="C6" s="2"/>
      <c r="D6" s="2"/>
      <c r="E6" s="173"/>
      <c r="F6" s="2"/>
      <c r="G6" s="7"/>
      <c r="H6" s="7"/>
      <c r="I6" s="239" t="s">
        <v>54</v>
      </c>
      <c r="J6" s="240"/>
      <c r="K6" s="9" t="s">
        <v>139</v>
      </c>
      <c r="L6" s="86"/>
      <c r="N6" s="178">
        <v>39.6</v>
      </c>
      <c r="O6" s="178">
        <v>35.5</v>
      </c>
      <c r="P6" s="178">
        <v>34.799999999999997</v>
      </c>
      <c r="Q6" s="179">
        <v>18.7</v>
      </c>
      <c r="R6" s="179">
        <v>18.899999999999999</v>
      </c>
      <c r="S6" s="179">
        <v>17</v>
      </c>
      <c r="T6" s="180">
        <v>21</v>
      </c>
      <c r="U6" s="180">
        <v>18.399999999999999</v>
      </c>
      <c r="V6" s="180">
        <v>22.5</v>
      </c>
      <c r="W6" s="178">
        <v>40.5</v>
      </c>
      <c r="X6" s="178">
        <v>38.6</v>
      </c>
      <c r="Y6" s="181">
        <v>37.9</v>
      </c>
      <c r="Z6" s="182">
        <v>23.2</v>
      </c>
      <c r="AA6" s="182">
        <v>19.7</v>
      </c>
      <c r="AB6" s="182">
        <v>22</v>
      </c>
      <c r="AC6" s="183">
        <v>28.4</v>
      </c>
      <c r="AD6" s="183">
        <v>29.3</v>
      </c>
      <c r="AE6" s="183">
        <v>29.1</v>
      </c>
      <c r="AF6" s="178">
        <v>57</v>
      </c>
      <c r="AG6" s="178">
        <v>51</v>
      </c>
      <c r="AH6" s="181">
        <v>48.4</v>
      </c>
    </row>
    <row r="7" spans="2:34" ht="16.5" customHeight="1">
      <c r="B7" s="257" t="s">
        <v>0</v>
      </c>
      <c r="C7" s="258"/>
      <c r="D7" s="258"/>
      <c r="E7" s="258"/>
      <c r="F7" s="258"/>
      <c r="G7" s="258"/>
      <c r="H7" s="258"/>
      <c r="I7" s="258"/>
      <c r="J7" s="8"/>
      <c r="K7" s="8"/>
      <c r="L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4" ht="16.5" customHeight="1">
      <c r="B8" s="239" t="s">
        <v>1</v>
      </c>
      <c r="C8" s="240"/>
      <c r="D8" s="280" t="s">
        <v>137</v>
      </c>
      <c r="E8" s="281"/>
      <c r="F8" s="281"/>
      <c r="G8" s="281"/>
      <c r="H8" s="281"/>
      <c r="I8" s="282"/>
      <c r="J8" s="72" t="s">
        <v>51</v>
      </c>
      <c r="K8" s="176">
        <v>34249</v>
      </c>
      <c r="L8" s="86"/>
      <c r="AC8" s="2"/>
      <c r="AD8" s="2"/>
      <c r="AE8" s="2"/>
    </row>
    <row r="9" spans="2:34" ht="16.5" customHeight="1">
      <c r="B9" s="239" t="s">
        <v>2</v>
      </c>
      <c r="C9" s="240"/>
      <c r="D9" s="283" t="s">
        <v>138</v>
      </c>
      <c r="E9" s="284"/>
      <c r="F9" s="284"/>
      <c r="G9" s="284"/>
      <c r="H9" s="284"/>
      <c r="I9" s="285"/>
      <c r="J9" s="4"/>
      <c r="L9" s="7"/>
      <c r="AC9" s="2"/>
      <c r="AD9" s="2"/>
      <c r="AE9" s="2"/>
    </row>
    <row r="10" spans="2:34" ht="16.5" customHeight="1">
      <c r="B10" s="239" t="s">
        <v>3</v>
      </c>
      <c r="C10" s="240"/>
      <c r="D10" s="280" t="s">
        <v>136</v>
      </c>
      <c r="E10" s="281"/>
      <c r="F10" s="281"/>
      <c r="G10" s="281"/>
      <c r="H10" s="281"/>
      <c r="I10" s="282"/>
      <c r="J10" s="10" t="s">
        <v>4</v>
      </c>
      <c r="K10" s="84">
        <f>+H4/360</f>
        <v>16.961111111111112</v>
      </c>
      <c r="L10" s="72" t="s">
        <v>65</v>
      </c>
      <c r="AC10" s="2"/>
      <c r="AD10" s="2"/>
      <c r="AE10" s="2"/>
    </row>
    <row r="11" spans="2:34" ht="16.5" customHeight="1">
      <c r="B11" s="239" t="s">
        <v>8</v>
      </c>
      <c r="C11" s="240"/>
      <c r="D11" s="214" t="s">
        <v>61</v>
      </c>
      <c r="E11" s="215"/>
      <c r="F11" s="215"/>
      <c r="G11" s="215"/>
      <c r="H11" s="83" t="s">
        <v>66</v>
      </c>
      <c r="I11" s="177"/>
      <c r="J11" s="10" t="s">
        <v>55</v>
      </c>
      <c r="K11" s="84"/>
      <c r="L11" s="72" t="s">
        <v>57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4" ht="16.5" customHeight="1">
      <c r="B12" s="239" t="s">
        <v>5</v>
      </c>
      <c r="C12" s="240"/>
      <c r="D12" s="214" t="s">
        <v>62</v>
      </c>
      <c r="E12" s="215"/>
      <c r="F12" s="215"/>
      <c r="G12" s="215"/>
      <c r="H12" s="83" t="s">
        <v>67</v>
      </c>
      <c r="I12" s="177"/>
      <c r="J12" s="10" t="s">
        <v>56</v>
      </c>
      <c r="K12" s="84"/>
      <c r="L12" s="72" t="s">
        <v>58</v>
      </c>
    </row>
    <row r="13" spans="2:34" ht="16.5" customHeight="1">
      <c r="B13" s="241" t="s">
        <v>6</v>
      </c>
      <c r="C13" s="241"/>
      <c r="D13" s="214" t="s">
        <v>63</v>
      </c>
      <c r="E13" s="215"/>
      <c r="F13" s="215"/>
      <c r="G13" s="215"/>
      <c r="H13" s="83" t="s">
        <v>68</v>
      </c>
      <c r="I13" s="177"/>
      <c r="J13" s="83" t="s">
        <v>64</v>
      </c>
      <c r="K13" s="84"/>
      <c r="L13" s="72" t="s">
        <v>58</v>
      </c>
    </row>
    <row r="14" spans="2:34" ht="15.75" thickBot="1">
      <c r="B14" s="2"/>
      <c r="C14" s="2"/>
      <c r="D14" s="2"/>
      <c r="E14" s="173"/>
      <c r="F14" s="2"/>
      <c r="G14" s="2"/>
      <c r="H14" s="2"/>
      <c r="I14" s="2"/>
      <c r="J14" s="2"/>
      <c r="K14" s="2"/>
      <c r="L14" s="4"/>
    </row>
    <row r="15" spans="2:34" ht="25.5" customHeight="1" thickBot="1">
      <c r="B15" s="216" t="s">
        <v>109</v>
      </c>
      <c r="C15" s="217"/>
      <c r="D15" s="217"/>
      <c r="E15" s="217"/>
      <c r="F15" s="217"/>
      <c r="G15" s="217"/>
      <c r="H15" s="217"/>
      <c r="I15" s="217"/>
      <c r="J15" s="217"/>
      <c r="K15" s="218"/>
      <c r="L15" s="89"/>
      <c r="M15" s="22"/>
    </row>
    <row r="16" spans="2:34" ht="15.75" thickBot="1">
      <c r="B16" s="222" t="s">
        <v>10</v>
      </c>
      <c r="C16" s="223"/>
      <c r="D16" s="224"/>
      <c r="E16" s="172"/>
      <c r="F16" s="286" t="s">
        <v>11</v>
      </c>
      <c r="G16" s="287"/>
      <c r="H16" s="287"/>
      <c r="I16" s="219" t="s">
        <v>12</v>
      </c>
      <c r="J16" s="220"/>
      <c r="K16" s="221"/>
      <c r="L16" s="19"/>
      <c r="M16" s="19"/>
    </row>
    <row r="17" spans="2:30" ht="15.75" thickBot="1">
      <c r="B17" s="12" t="s">
        <v>9</v>
      </c>
      <c r="C17" s="13" t="s">
        <v>69</v>
      </c>
      <c r="D17" s="13" t="s">
        <v>141</v>
      </c>
      <c r="E17" s="26" t="s">
        <v>18</v>
      </c>
      <c r="F17" s="14" t="s">
        <v>21</v>
      </c>
      <c r="G17" s="15" t="s">
        <v>142</v>
      </c>
      <c r="H17" s="26" t="s">
        <v>18</v>
      </c>
      <c r="I17" s="16" t="s">
        <v>9</v>
      </c>
      <c r="J17" s="17" t="s">
        <v>69</v>
      </c>
      <c r="K17" s="28" t="s">
        <v>18</v>
      </c>
      <c r="L17" s="37"/>
    </row>
    <row r="18" spans="2:30" s="2" customFormat="1" ht="24" customHeight="1" thickBot="1">
      <c r="B18" s="25">
        <f>AVERAGE(N6:P6)</f>
        <v>36.633333333333333</v>
      </c>
      <c r="C18" s="25">
        <f>AVERAGE(W6:Y6)</f>
        <v>39</v>
      </c>
      <c r="D18" s="25">
        <f>AVERAGE(AF6:AH6)</f>
        <v>52.133333333333333</v>
      </c>
      <c r="E18" s="27">
        <f>Q33</f>
        <v>6.637722538645316</v>
      </c>
      <c r="F18" s="25">
        <f>AVERAGE(Q6:S6)</f>
        <v>18.2</v>
      </c>
      <c r="G18" s="25">
        <f>AVERAGE(Z6:AB6)</f>
        <v>21.633333333333336</v>
      </c>
      <c r="H18" s="27">
        <f>T33</f>
        <v>19.23624668722708</v>
      </c>
      <c r="I18" s="25">
        <f>AVERAGE(T6:V6)</f>
        <v>20.633333333333333</v>
      </c>
      <c r="J18" s="25">
        <f>AVERAGE(AC6:AE6)</f>
        <v>28.933333333333337</v>
      </c>
      <c r="K18" s="27">
        <f>W33</f>
        <v>41.270186335403736</v>
      </c>
      <c r="L18" s="90"/>
      <c r="M18" s="7"/>
    </row>
    <row r="19" spans="2:30" s="2" customFormat="1" ht="15.75" customHeight="1" thickBot="1">
      <c r="B19" s="23"/>
      <c r="C19" s="23"/>
      <c r="D19" s="24"/>
      <c r="E19" s="24"/>
      <c r="F19" s="23"/>
      <c r="G19" s="23"/>
      <c r="H19" s="24"/>
      <c r="I19" s="23"/>
      <c r="J19" s="23"/>
      <c r="K19" s="24"/>
      <c r="L19" s="24"/>
      <c r="M19" s="7"/>
      <c r="AD19" s="162"/>
    </row>
    <row r="20" spans="2:30" ht="25.5" customHeight="1" thickBot="1">
      <c r="B20" s="216" t="s">
        <v>19</v>
      </c>
      <c r="C20" s="217"/>
      <c r="D20" s="217"/>
      <c r="E20" s="217"/>
      <c r="F20" s="217"/>
      <c r="G20" s="217"/>
      <c r="H20" s="217"/>
      <c r="I20" s="217"/>
      <c r="J20" s="217"/>
      <c r="K20" s="218"/>
      <c r="L20" s="89"/>
    </row>
    <row r="21" spans="2:30" ht="15.75" thickBot="1">
      <c r="B21" s="234" t="s">
        <v>20</v>
      </c>
      <c r="C21" s="235"/>
      <c r="D21" s="235"/>
      <c r="E21" s="234" t="s">
        <v>140</v>
      </c>
      <c r="F21" s="235"/>
      <c r="G21" s="247"/>
      <c r="H21" s="35" t="s">
        <v>135</v>
      </c>
      <c r="I21" s="228" t="s">
        <v>22</v>
      </c>
      <c r="J21" s="229"/>
      <c r="K21" s="230"/>
      <c r="L21" s="37"/>
    </row>
    <row r="22" spans="2:30" ht="15.75" thickBot="1">
      <c r="B22" s="29" t="s">
        <v>10</v>
      </c>
      <c r="C22" s="30" t="s">
        <v>11</v>
      </c>
      <c r="D22" s="31" t="s">
        <v>12</v>
      </c>
      <c r="E22" s="168" t="s">
        <v>10</v>
      </c>
      <c r="F22" s="30" t="s">
        <v>11</v>
      </c>
      <c r="G22" s="170" t="s">
        <v>12</v>
      </c>
      <c r="H22" s="168" t="s">
        <v>10</v>
      </c>
      <c r="I22" s="29" t="s">
        <v>10</v>
      </c>
      <c r="J22" s="30" t="s">
        <v>11</v>
      </c>
      <c r="K22" s="32" t="s">
        <v>12</v>
      </c>
      <c r="L22" s="87"/>
    </row>
    <row r="23" spans="2:30" ht="24" customHeight="1" thickBot="1">
      <c r="B23" s="25">
        <f>MAX(N6:P6)</f>
        <v>39.6</v>
      </c>
      <c r="C23" s="25">
        <f>MAX(Q6:S6)</f>
        <v>18.899999999999999</v>
      </c>
      <c r="D23" s="25">
        <f>MAX(T6:V6)</f>
        <v>22.5</v>
      </c>
      <c r="E23" s="25">
        <f>MAX(W6:Y6)</f>
        <v>40.5</v>
      </c>
      <c r="F23" s="25">
        <f>MAX(Z6:AB6)</f>
        <v>23.2</v>
      </c>
      <c r="G23" s="33">
        <f>MAX(AC6:AE6)</f>
        <v>29.3</v>
      </c>
      <c r="H23" s="25">
        <f>MAX(AF6:AH6)</f>
        <v>57</v>
      </c>
      <c r="I23" s="27">
        <f>((E23*100)/B23)-100</f>
        <v>2.2727272727272663</v>
      </c>
      <c r="J23" s="27">
        <f>((F23*100)/C23)-100</f>
        <v>22.75132275132276</v>
      </c>
      <c r="K23" s="27">
        <f>((G23*100)/D23)-100</f>
        <v>30.222222222222229</v>
      </c>
      <c r="L23" s="90"/>
    </row>
    <row r="24" spans="2:30" ht="15.75" thickBot="1">
      <c r="I24" s="228" t="s">
        <v>26</v>
      </c>
      <c r="J24" s="229"/>
      <c r="K24" s="230"/>
      <c r="L24" s="37"/>
    </row>
    <row r="25" spans="2:30" ht="15.75" customHeight="1" thickBot="1">
      <c r="I25" s="29" t="s">
        <v>23</v>
      </c>
      <c r="J25" s="30" t="s">
        <v>24</v>
      </c>
      <c r="K25" s="32" t="s">
        <v>25</v>
      </c>
      <c r="L25" s="87"/>
    </row>
    <row r="26" spans="2:30" ht="24" customHeight="1" thickBot="1">
      <c r="B26" s="231" t="s">
        <v>27</v>
      </c>
      <c r="C26" s="232"/>
      <c r="D26" s="233"/>
      <c r="E26" s="231" t="s">
        <v>29</v>
      </c>
      <c r="F26" s="232"/>
      <c r="G26" s="233"/>
      <c r="I26" s="34">
        <f>E23-B23</f>
        <v>0.89999999999999858</v>
      </c>
      <c r="J26" s="34">
        <f>F23-C23</f>
        <v>4.3000000000000007</v>
      </c>
      <c r="K26" s="34">
        <f>G23-D23</f>
        <v>6.8000000000000007</v>
      </c>
      <c r="L26" s="91"/>
    </row>
    <row r="27" spans="2:30" ht="15.75" thickBot="1">
      <c r="B27" s="225" t="s">
        <v>28</v>
      </c>
      <c r="C27" s="226"/>
      <c r="D27" s="227"/>
      <c r="E27" s="225" t="s">
        <v>28</v>
      </c>
      <c r="F27" s="226"/>
      <c r="G27" s="227"/>
    </row>
    <row r="28" spans="2:30" ht="15.75" thickBot="1">
      <c r="B28" s="21" t="s">
        <v>9</v>
      </c>
      <c r="C28" s="35" t="s">
        <v>69</v>
      </c>
      <c r="D28" s="163" t="s">
        <v>114</v>
      </c>
      <c r="E28" s="21" t="s">
        <v>9</v>
      </c>
      <c r="F28" s="35" t="s">
        <v>69</v>
      </c>
      <c r="G28" s="163" t="s">
        <v>114</v>
      </c>
    </row>
    <row r="29" spans="2:30" ht="24" customHeight="1" thickBot="1">
      <c r="B29" s="52">
        <f>((C23*100)/D23)-100</f>
        <v>-16.000000000000014</v>
      </c>
      <c r="C29" s="52">
        <f>((F23*100)/G23)-100</f>
        <v>-20.819112627986357</v>
      </c>
      <c r="D29" s="184">
        <f>((J23*100)/K23)-100</f>
        <v>-24.71988795518206</v>
      </c>
      <c r="E29" s="52">
        <f>C23-D23</f>
        <v>-3.6000000000000014</v>
      </c>
      <c r="F29" s="52">
        <f>F23-G23</f>
        <v>-6.1000000000000014</v>
      </c>
      <c r="G29" s="184">
        <f>J26-K26</f>
        <v>-2.5</v>
      </c>
      <c r="O29" s="234" t="s">
        <v>111</v>
      </c>
      <c r="P29" s="235"/>
      <c r="Q29" s="235"/>
      <c r="R29" s="235"/>
      <c r="S29" s="235"/>
      <c r="T29" s="235"/>
      <c r="U29" s="235"/>
      <c r="V29" s="235"/>
      <c r="W29" s="247"/>
    </row>
    <row r="30" spans="2:30" ht="15.75" thickBot="1">
      <c r="O30" s="248" t="s">
        <v>10</v>
      </c>
      <c r="P30" s="249"/>
      <c r="Q30" s="250"/>
      <c r="R30" s="251" t="s">
        <v>11</v>
      </c>
      <c r="S30" s="252"/>
      <c r="T30" s="253"/>
      <c r="U30" s="254" t="s">
        <v>12</v>
      </c>
      <c r="V30" s="255"/>
      <c r="W30" s="256"/>
    </row>
    <row r="31" spans="2:30" ht="15.75" thickBot="1">
      <c r="B31" s="191" t="s">
        <v>30</v>
      </c>
      <c r="C31" s="207"/>
      <c r="D31" s="192"/>
      <c r="E31" s="175"/>
      <c r="O31" s="11" t="s">
        <v>13</v>
      </c>
      <c r="P31" s="11" t="s">
        <v>14</v>
      </c>
      <c r="Q31" s="11" t="s">
        <v>15</v>
      </c>
      <c r="R31" s="11" t="s">
        <v>13</v>
      </c>
      <c r="S31" s="11" t="s">
        <v>16</v>
      </c>
      <c r="T31" s="11" t="s">
        <v>17</v>
      </c>
      <c r="U31" s="11" t="s">
        <v>13</v>
      </c>
      <c r="V31" s="11" t="s">
        <v>16</v>
      </c>
      <c r="W31" s="11" t="s">
        <v>17</v>
      </c>
    </row>
    <row r="32" spans="2:30" ht="15.75" thickBot="1">
      <c r="B32" s="259" t="s">
        <v>31</v>
      </c>
      <c r="C32" s="260"/>
      <c r="D32" s="260"/>
      <c r="E32" s="260"/>
      <c r="F32" s="260"/>
      <c r="G32" s="260"/>
      <c r="H32" s="261"/>
      <c r="I32" s="2"/>
      <c r="J32" s="2"/>
      <c r="K32" s="2"/>
      <c r="L32" s="4"/>
      <c r="O32" s="155">
        <f>((W6*100)/N6)-100</f>
        <v>2.2727272727272663</v>
      </c>
      <c r="P32" s="155">
        <f t="shared" ref="P32:W32" si="0">((X6*100)/O6)-100</f>
        <v>8.7323943661971839</v>
      </c>
      <c r="Q32" s="155">
        <f t="shared" si="0"/>
        <v>8.908045977011497</v>
      </c>
      <c r="R32" s="155">
        <f>((Z6*100)/Q6)-100</f>
        <v>24.064171122994651</v>
      </c>
      <c r="S32" s="155">
        <f t="shared" si="0"/>
        <v>4.2328042328042415</v>
      </c>
      <c r="T32" s="155">
        <f t="shared" si="0"/>
        <v>29.411764705882348</v>
      </c>
      <c r="U32" s="155">
        <f t="shared" si="0"/>
        <v>35.238095238095241</v>
      </c>
      <c r="V32" s="155">
        <f t="shared" si="0"/>
        <v>59.239130434782624</v>
      </c>
      <c r="W32" s="155">
        <f t="shared" si="0"/>
        <v>29.333333333333343</v>
      </c>
    </row>
    <row r="33" spans="2:30" ht="15.75" customHeight="1" thickBot="1">
      <c r="B33" s="38" t="s">
        <v>9</v>
      </c>
      <c r="C33" s="38" t="s">
        <v>69</v>
      </c>
      <c r="D33" s="37"/>
      <c r="E33" s="37"/>
      <c r="F33" s="2"/>
      <c r="G33" s="7"/>
      <c r="H33" s="7"/>
      <c r="I33" s="2"/>
      <c r="J33" s="2"/>
      <c r="K33" s="2"/>
      <c r="L33" s="4"/>
      <c r="O33" s="189" t="s">
        <v>110</v>
      </c>
      <c r="P33" s="190"/>
      <c r="Q33" s="156">
        <f>AVERAGE(O32:Q32)</f>
        <v>6.637722538645316</v>
      </c>
      <c r="R33" s="189" t="s">
        <v>110</v>
      </c>
      <c r="S33" s="190"/>
      <c r="T33" s="157">
        <f>AVERAGE(R32:T32)</f>
        <v>19.23624668722708</v>
      </c>
      <c r="U33" s="189" t="s">
        <v>110</v>
      </c>
      <c r="V33" s="190"/>
      <c r="W33" s="156">
        <f>AVERAGE(U32:W32)</f>
        <v>41.270186335403736</v>
      </c>
    </row>
    <row r="34" spans="2:30" ht="24" customHeight="1" thickBot="1">
      <c r="B34" s="52">
        <f>((B23-(D23+C23))/B23)*100</f>
        <v>-4.5454545454545379</v>
      </c>
      <c r="C34" s="52">
        <f>((E23-(G23+F23))/E23)*100</f>
        <v>-29.629629629629626</v>
      </c>
      <c r="D34" s="36"/>
      <c r="E34" s="36"/>
    </row>
    <row r="47" spans="2:30" ht="5.25" customHeight="1" thickBot="1"/>
    <row r="48" spans="2:30" ht="15.75" thickBot="1">
      <c r="K48" s="236" t="s">
        <v>72</v>
      </c>
      <c r="L48" s="237"/>
      <c r="M48" s="237"/>
      <c r="N48" s="237"/>
      <c r="O48" s="237"/>
      <c r="P48" s="237"/>
      <c r="Q48" s="237"/>
      <c r="R48" s="237"/>
      <c r="S48" s="237"/>
      <c r="T48" s="237"/>
      <c r="U48" s="238"/>
      <c r="AA48" s="18"/>
      <c r="AB48" s="18"/>
      <c r="AC48" s="18"/>
      <c r="AD48" s="18"/>
    </row>
    <row r="49" spans="1:30" s="75" customFormat="1" ht="15.75" customHeight="1" thickBot="1">
      <c r="B49" s="288"/>
      <c r="C49" s="191" t="s">
        <v>90</v>
      </c>
      <c r="D49" s="192"/>
      <c r="E49" s="191" t="s">
        <v>91</v>
      </c>
      <c r="F49" s="192"/>
      <c r="G49" s="191" t="s">
        <v>92</v>
      </c>
      <c r="H49" s="192"/>
      <c r="K49" s="159" t="s">
        <v>19</v>
      </c>
      <c r="L49" s="160"/>
      <c r="M49" s="160"/>
      <c r="N49" s="160"/>
      <c r="O49" s="244" t="s">
        <v>35</v>
      </c>
      <c r="P49" s="245"/>
      <c r="Q49" s="245"/>
      <c r="R49" s="246"/>
      <c r="S49" s="242" t="s">
        <v>74</v>
      </c>
      <c r="T49" s="243"/>
      <c r="AA49" s="213"/>
      <c r="AB49" s="213"/>
      <c r="AC49" s="213"/>
      <c r="AD49" s="213"/>
    </row>
    <row r="50" spans="1:30" s="75" customFormat="1" ht="15.75" customHeight="1" thickBot="1">
      <c r="B50" s="289"/>
      <c r="C50" s="119" t="s">
        <v>70</v>
      </c>
      <c r="D50" s="118" t="s">
        <v>71</v>
      </c>
      <c r="E50" s="171" t="s">
        <v>70</v>
      </c>
      <c r="F50" s="118" t="s">
        <v>71</v>
      </c>
      <c r="G50" s="171" t="s">
        <v>70</v>
      </c>
      <c r="H50" s="118" t="s">
        <v>71</v>
      </c>
      <c r="K50" s="123" t="s">
        <v>34</v>
      </c>
      <c r="L50" s="160"/>
      <c r="M50" s="160"/>
      <c r="N50" s="160"/>
      <c r="O50" s="191" t="s">
        <v>34</v>
      </c>
      <c r="P50" s="192"/>
      <c r="Q50" s="207" t="s">
        <v>69</v>
      </c>
      <c r="R50" s="207"/>
      <c r="S50" s="205" t="s">
        <v>73</v>
      </c>
      <c r="T50" s="206"/>
      <c r="AA50" s="124"/>
      <c r="AB50" s="124"/>
      <c r="AC50" s="124"/>
      <c r="AD50" s="124"/>
    </row>
    <row r="51" spans="1:30" s="75" customFormat="1" ht="18.75" thickBot="1">
      <c r="B51" s="67" t="s">
        <v>37</v>
      </c>
      <c r="C51" s="68">
        <v>39.299999999999997</v>
      </c>
      <c r="D51" s="68">
        <v>41.7</v>
      </c>
      <c r="E51" s="117">
        <v>41.6</v>
      </c>
      <c r="F51" s="117">
        <v>44.4</v>
      </c>
      <c r="G51" s="117">
        <v>43.8</v>
      </c>
      <c r="H51" s="68">
        <v>44.1</v>
      </c>
      <c r="K51" s="158">
        <f>MAX(C51:H51)</f>
        <v>44.4</v>
      </c>
      <c r="L51" s="199" t="s">
        <v>37</v>
      </c>
      <c r="M51" s="200"/>
      <c r="N51" s="201"/>
      <c r="O51" s="193">
        <f>AVERAGE(C51:H51)</f>
        <v>42.483333333333334</v>
      </c>
      <c r="P51" s="194"/>
      <c r="Q51" s="208">
        <f>AVERAGE(W6:Y6)</f>
        <v>39</v>
      </c>
      <c r="R51" s="209"/>
      <c r="S51" s="299">
        <f>((O51*100)/Q51)-100</f>
        <v>8.9316239316239177</v>
      </c>
      <c r="T51" s="300"/>
      <c r="AA51" s="125"/>
      <c r="AB51" s="125"/>
      <c r="AC51" s="125"/>
      <c r="AD51" s="125"/>
    </row>
    <row r="52" spans="1:30" s="75" customFormat="1" ht="15.75" customHeight="1" thickBot="1">
      <c r="B52" s="53" t="s">
        <v>38</v>
      </c>
      <c r="C52" s="54">
        <v>230</v>
      </c>
      <c r="D52" s="54">
        <v>219</v>
      </c>
      <c r="E52" s="54">
        <v>232</v>
      </c>
      <c r="F52" s="54">
        <v>224</v>
      </c>
      <c r="G52" s="54">
        <v>235</v>
      </c>
      <c r="H52" s="54">
        <v>196</v>
      </c>
      <c r="K52" s="54">
        <v>224</v>
      </c>
      <c r="L52" s="202" t="s">
        <v>38</v>
      </c>
      <c r="M52" s="203"/>
      <c r="N52" s="204"/>
      <c r="O52" s="211">
        <f>AVERAGE(C52:H52)</f>
        <v>222.66666666666666</v>
      </c>
      <c r="P52" s="212"/>
      <c r="Q52" s="210"/>
      <c r="R52" s="210"/>
      <c r="AA52" s="125"/>
      <c r="AB52" s="125"/>
      <c r="AC52" s="125"/>
      <c r="AD52" s="125"/>
    </row>
    <row r="53" spans="1:30" s="75" customFormat="1" ht="15.75" customHeight="1" thickBot="1">
      <c r="B53" s="55" t="s">
        <v>39</v>
      </c>
      <c r="C53" s="56">
        <v>566</v>
      </c>
      <c r="D53" s="56">
        <v>583</v>
      </c>
      <c r="E53" s="56">
        <v>582</v>
      </c>
      <c r="F53" s="56">
        <v>599</v>
      </c>
      <c r="G53" s="56">
        <v>598</v>
      </c>
      <c r="H53" s="56">
        <v>600</v>
      </c>
      <c r="K53" s="56">
        <v>599</v>
      </c>
      <c r="L53" s="302" t="s">
        <v>39</v>
      </c>
      <c r="M53" s="303"/>
      <c r="N53" s="304"/>
      <c r="O53" s="195">
        <f>AVERAGE(C53:H53)</f>
        <v>588</v>
      </c>
      <c r="P53" s="196"/>
      <c r="Q53" s="210"/>
      <c r="R53" s="210"/>
    </row>
    <row r="54" spans="1:30" s="75" customFormat="1" ht="15.75" customHeight="1" thickBot="1">
      <c r="B54" s="57" t="s">
        <v>41</v>
      </c>
      <c r="C54" s="58">
        <f>C53/C52</f>
        <v>2.4608695652173913</v>
      </c>
      <c r="D54" s="58">
        <f t="shared" ref="D54" si="1">D53/D52</f>
        <v>2.6621004566210047</v>
      </c>
      <c r="E54" s="58">
        <f>E53/E52</f>
        <v>2.5086206896551726</v>
      </c>
      <c r="F54" s="58">
        <f>F53/F52</f>
        <v>2.6741071428571428</v>
      </c>
      <c r="G54" s="58">
        <f>G53/G52</f>
        <v>2.5446808510638297</v>
      </c>
      <c r="H54" s="58">
        <f>H53/H52</f>
        <v>3.0612244897959182</v>
      </c>
      <c r="K54" s="58">
        <f>K53/K52</f>
        <v>2.6741071428571428</v>
      </c>
      <c r="L54" s="305" t="s">
        <v>41</v>
      </c>
      <c r="M54" s="306"/>
      <c r="N54" s="307"/>
      <c r="O54" s="197">
        <f>AVERAGE(C54:H54)</f>
        <v>2.65193386586841</v>
      </c>
      <c r="P54" s="198"/>
      <c r="Q54" s="301"/>
      <c r="R54" s="301"/>
    </row>
    <row r="55" spans="1:30" s="75" customFormat="1" ht="15.75" customHeight="1" thickBot="1">
      <c r="B55" s="60" t="s">
        <v>43</v>
      </c>
      <c r="C55" s="61">
        <f>((C51)*10)/C52</f>
        <v>1.7086956521739129</v>
      </c>
      <c r="D55" s="61">
        <f>((D51)*10)/D52</f>
        <v>1.904109589041096</v>
      </c>
      <c r="E55" s="61">
        <f t="shared" ref="E55:G55" si="2">((E51)*10)/E52</f>
        <v>1.7931034482758621</v>
      </c>
      <c r="F55" s="61">
        <f t="shared" si="2"/>
        <v>1.9821428571428572</v>
      </c>
      <c r="G55" s="61">
        <f t="shared" si="2"/>
        <v>1.8638297872340426</v>
      </c>
      <c r="H55" s="61">
        <f>((H51)*10)/H52</f>
        <v>2.25</v>
      </c>
      <c r="K55" s="61">
        <f>((K51)*10)/K52</f>
        <v>1.9821428571428572</v>
      </c>
      <c r="L55" s="305" t="s">
        <v>43</v>
      </c>
      <c r="M55" s="306"/>
      <c r="N55" s="307"/>
      <c r="O55" s="197">
        <f>AVERAGE(C55:H55)</f>
        <v>1.9169802223112951</v>
      </c>
      <c r="P55" s="198"/>
      <c r="Q55" s="301"/>
      <c r="R55" s="301"/>
    </row>
    <row r="56" spans="1:30" s="75" customFormat="1">
      <c r="C56" s="1"/>
      <c r="D56" s="1"/>
      <c r="E56" s="1"/>
    </row>
    <row r="57" spans="1:30" s="76" customFormat="1" ht="13.5" customHeight="1">
      <c r="C57" s="1"/>
      <c r="D57" s="1"/>
      <c r="E57" s="1"/>
    </row>
    <row r="58" spans="1:30" s="74" customFormat="1">
      <c r="C58" s="1"/>
      <c r="D58" s="1"/>
      <c r="E58" s="1"/>
    </row>
    <row r="59" spans="1:30" s="74" customFormat="1">
      <c r="A59" s="77"/>
      <c r="C59" s="1"/>
      <c r="D59" s="1"/>
      <c r="E59" s="1"/>
      <c r="F59" s="78"/>
    </row>
    <row r="60" spans="1:30" s="74" customFormat="1" ht="12.75">
      <c r="A60" s="78"/>
      <c r="B60" s="78"/>
      <c r="C60" s="78"/>
      <c r="D60" s="78"/>
      <c r="E60" s="78"/>
      <c r="F60" s="78"/>
      <c r="X60" s="122"/>
    </row>
    <row r="61" spans="1:30" s="74" customFormat="1" ht="12.75">
      <c r="A61" s="77"/>
      <c r="B61" s="78"/>
      <c r="C61" s="78"/>
      <c r="D61" s="78"/>
      <c r="E61" s="78"/>
      <c r="F61" s="78"/>
    </row>
    <row r="62" spans="1:30" s="74" customFormat="1" ht="12.75">
      <c r="A62" s="78"/>
      <c r="B62" s="78"/>
      <c r="C62" s="78"/>
      <c r="D62" s="78"/>
      <c r="E62" s="78"/>
      <c r="F62" s="78"/>
    </row>
    <row r="63" spans="1:30" s="74" customFormat="1" ht="12.75"/>
    <row r="64" spans="1:30" s="74" customFormat="1" ht="12.75"/>
    <row r="65" spans="1:6" s="74" customFormat="1" ht="12.75"/>
    <row r="66" spans="1:6" s="74" customFormat="1" ht="12.75"/>
    <row r="67" spans="1:6" s="74" customFormat="1" ht="12.75"/>
    <row r="68" spans="1:6" s="74" customFormat="1" ht="12.75">
      <c r="A68" s="79"/>
      <c r="B68" s="79"/>
      <c r="C68" s="79"/>
      <c r="D68" s="79"/>
      <c r="E68" s="79"/>
      <c r="F68" s="79"/>
    </row>
    <row r="69" spans="1:6" s="74" customFormat="1" ht="12.75">
      <c r="A69" s="79"/>
      <c r="B69" s="79"/>
      <c r="C69" s="79"/>
      <c r="D69" s="80"/>
      <c r="E69" s="80"/>
      <c r="F69" s="79"/>
    </row>
    <row r="70" spans="1:6" s="74" customFormat="1" ht="12.75">
      <c r="A70" s="79"/>
      <c r="B70" s="79"/>
      <c r="C70" s="79"/>
      <c r="D70" s="80"/>
      <c r="E70" s="80"/>
      <c r="F70" s="79"/>
    </row>
    <row r="71" spans="1:6" s="74" customFormat="1" ht="12.75">
      <c r="A71" s="79"/>
      <c r="B71" s="80"/>
      <c r="C71" s="80"/>
      <c r="D71" s="80"/>
      <c r="E71" s="80"/>
      <c r="F71" s="79"/>
    </row>
    <row r="72" spans="1:6" s="74" customFormat="1" ht="12.75">
      <c r="A72" s="81"/>
      <c r="B72" s="79"/>
      <c r="C72" s="80"/>
      <c r="D72" s="80"/>
      <c r="E72" s="80"/>
      <c r="F72" s="79"/>
    </row>
    <row r="73" spans="1:6" s="74" customFormat="1" ht="12.75">
      <c r="A73" s="79"/>
      <c r="B73" s="80"/>
      <c r="C73" s="79"/>
      <c r="D73" s="80"/>
      <c r="E73" s="80"/>
      <c r="F73" s="79"/>
    </row>
    <row r="88" spans="2:13" ht="15.75" thickBot="1"/>
    <row r="89" spans="2:13" ht="16.5" customHeight="1" thickBot="1">
      <c r="B89" s="308" t="s">
        <v>72</v>
      </c>
      <c r="C89" s="309"/>
      <c r="D89" s="309"/>
      <c r="E89" s="309"/>
      <c r="F89" s="309"/>
      <c r="G89" s="310"/>
      <c r="H89" s="161"/>
      <c r="I89" s="161"/>
      <c r="J89" s="161"/>
      <c r="K89" s="161"/>
      <c r="L89" s="161"/>
      <c r="M89" s="161"/>
    </row>
    <row r="90" spans="2:13" ht="15.75" thickBot="1">
      <c r="B90" s="288"/>
      <c r="C90" s="191" t="s">
        <v>19</v>
      </c>
      <c r="D90" s="192"/>
      <c r="E90" s="293" t="s">
        <v>74</v>
      </c>
      <c r="F90" s="294"/>
    </row>
    <row r="91" spans="2:13" ht="15.75" thickBot="1">
      <c r="B91" s="289"/>
      <c r="C91" s="119" t="s">
        <v>69</v>
      </c>
      <c r="D91" s="118" t="s">
        <v>34</v>
      </c>
      <c r="E91" s="205" t="s">
        <v>73</v>
      </c>
      <c r="F91" s="206"/>
    </row>
    <row r="92" spans="2:13" ht="18.75" thickBot="1">
      <c r="B92" s="67" t="s">
        <v>37</v>
      </c>
      <c r="C92" s="128">
        <f>E23</f>
        <v>40.5</v>
      </c>
      <c r="D92" s="67">
        <f>K51</f>
        <v>44.4</v>
      </c>
      <c r="E92" s="295">
        <f>((D92*100)/C92)-100</f>
        <v>9.6296296296296333</v>
      </c>
      <c r="F92" s="296"/>
    </row>
    <row r="93" spans="2:13" ht="15.75" thickBot="1">
      <c r="B93" s="53" t="s">
        <v>38</v>
      </c>
      <c r="C93" s="126"/>
      <c r="D93" s="54">
        <f>K52</f>
        <v>224</v>
      </c>
      <c r="E93" s="126"/>
    </row>
    <row r="94" spans="2:13" ht="15.75" thickBot="1">
      <c r="B94" s="55" t="s">
        <v>39</v>
      </c>
      <c r="C94" s="126"/>
      <c r="D94" s="56">
        <f>K53</f>
        <v>599</v>
      </c>
      <c r="E94" s="126"/>
    </row>
    <row r="95" spans="2:13" ht="15.75" thickBot="1">
      <c r="B95" s="60" t="s">
        <v>43</v>
      </c>
      <c r="C95" s="127"/>
      <c r="D95" s="61">
        <f>K55</f>
        <v>1.9821428571428572</v>
      </c>
      <c r="E95" s="169"/>
    </row>
    <row r="101" spans="2:11" ht="15.75" thickBot="1"/>
    <row r="102" spans="2:11" ht="24" customHeight="1" thickBot="1">
      <c r="B102" s="234" t="s">
        <v>95</v>
      </c>
      <c r="C102" s="235"/>
      <c r="D102" s="235"/>
      <c r="E102" s="235"/>
      <c r="F102" s="235"/>
      <c r="G102" s="235"/>
      <c r="H102" s="247"/>
      <c r="I102" s="37"/>
      <c r="J102" s="37"/>
      <c r="K102" s="37"/>
    </row>
    <row r="103" spans="2:11" ht="18.75" customHeight="1" thickBot="1">
      <c r="B103" s="234" t="s">
        <v>9</v>
      </c>
      <c r="C103" s="247"/>
      <c r="D103" s="22"/>
      <c r="E103" s="22"/>
      <c r="F103" s="234" t="s">
        <v>69</v>
      </c>
      <c r="G103" s="247"/>
      <c r="H103" s="234" t="s">
        <v>101</v>
      </c>
      <c r="I103" s="247"/>
      <c r="J103" s="37"/>
      <c r="K103" s="37"/>
    </row>
    <row r="104" spans="2:11" ht="18.75" customHeight="1" thickBot="1">
      <c r="B104" s="147" t="s">
        <v>93</v>
      </c>
      <c r="C104" s="147" t="s">
        <v>94</v>
      </c>
      <c r="F104" s="147" t="s">
        <v>93</v>
      </c>
      <c r="G104" s="147" t="s">
        <v>94</v>
      </c>
      <c r="H104" s="147" t="s">
        <v>93</v>
      </c>
      <c r="I104" s="147" t="s">
        <v>94</v>
      </c>
    </row>
    <row r="105" spans="2:11" ht="18.75" customHeight="1" thickBot="1">
      <c r="B105" s="278" t="s">
        <v>96</v>
      </c>
      <c r="C105" s="279"/>
      <c r="F105" s="278" t="s">
        <v>102</v>
      </c>
      <c r="G105" s="279"/>
      <c r="H105" s="278" t="s">
        <v>101</v>
      </c>
      <c r="I105" s="279"/>
      <c r="J105" s="145"/>
      <c r="K105" s="87"/>
    </row>
    <row r="106" spans="2:11" ht="18.75" customHeight="1" thickBot="1">
      <c r="B106" s="152">
        <f>B23</f>
        <v>39.6</v>
      </c>
      <c r="C106" s="146">
        <f>(60.7 *B106)+(45.3*$K$12)-2055</f>
        <v>348.72000000000025</v>
      </c>
      <c r="F106" s="152">
        <f>E23</f>
        <v>40.5</v>
      </c>
      <c r="G106" s="146">
        <f>((51.9*F106)+(48.9*$K$12))-2007</f>
        <v>94.949999999999818</v>
      </c>
      <c r="H106" s="153">
        <f>D92</f>
        <v>44.4</v>
      </c>
      <c r="I106" s="146">
        <f>((51.9*H106)+(48.9*$K$12))-2007</f>
        <v>297.35999999999967</v>
      </c>
      <c r="J106" s="90"/>
      <c r="K106" s="90"/>
    </row>
    <row r="107" spans="2:11" ht="18.75" customHeight="1" thickBot="1">
      <c r="B107" s="318" t="s">
        <v>97</v>
      </c>
      <c r="C107" s="318"/>
      <c r="F107" s="318" t="s">
        <v>99</v>
      </c>
      <c r="G107" s="318"/>
    </row>
    <row r="108" spans="2:11" ht="18.75" customHeight="1" thickBot="1">
      <c r="B108" s="152">
        <f>C23</f>
        <v>18.899999999999999</v>
      </c>
      <c r="C108" s="146">
        <f>(60.7 *B108)+(45.3*$K$12)-2055</f>
        <v>-907.77</v>
      </c>
      <c r="F108" s="152">
        <f>F23</f>
        <v>23.2</v>
      </c>
      <c r="G108" s="146">
        <f>((51.9*F108)+(48.9*$K$12))-2007</f>
        <v>-802.92000000000007</v>
      </c>
    </row>
    <row r="109" spans="2:11" ht="18.75" customHeight="1" thickBot="1">
      <c r="B109" s="319" t="s">
        <v>98</v>
      </c>
      <c r="C109" s="319"/>
      <c r="F109" s="319" t="s">
        <v>100</v>
      </c>
      <c r="G109" s="319"/>
    </row>
    <row r="110" spans="2:11" ht="18.75" customHeight="1" thickBot="1">
      <c r="B110" s="152">
        <f>D23</f>
        <v>22.5</v>
      </c>
      <c r="C110" s="146">
        <f>(60.7 *B110)+(45.3*$K$12)-2055</f>
        <v>-689.25</v>
      </c>
      <c r="F110" s="152">
        <f>G23</f>
        <v>29.3</v>
      </c>
      <c r="G110" s="146">
        <f>((51.9*F110)+(48.9*$K$12))-2007</f>
        <v>-486.32999999999993</v>
      </c>
    </row>
    <row r="111" spans="2:11" ht="15.75" thickBot="1"/>
    <row r="112" spans="2:11">
      <c r="B112" s="312" t="s">
        <v>108</v>
      </c>
      <c r="C112" s="313"/>
      <c r="D112" s="313"/>
      <c r="E112" s="313"/>
      <c r="F112" s="313"/>
      <c r="G112" s="313"/>
      <c r="H112" s="314"/>
    </row>
    <row r="113" spans="2:8" ht="15.75" thickBot="1">
      <c r="B113" s="315"/>
      <c r="C113" s="316"/>
      <c r="D113" s="316"/>
      <c r="E113" s="316"/>
      <c r="F113" s="316"/>
      <c r="G113" s="316"/>
      <c r="H113" s="317"/>
    </row>
    <row r="114" spans="2:8" ht="15.75" thickBot="1">
      <c r="B114" s="311"/>
      <c r="C114" s="191" t="s">
        <v>35</v>
      </c>
      <c r="D114" s="207"/>
      <c r="E114" s="192"/>
      <c r="F114" s="293" t="s">
        <v>113</v>
      </c>
      <c r="G114" s="294"/>
    </row>
    <row r="115" spans="2:8" ht="15.75" thickBot="1">
      <c r="B115" s="289"/>
      <c r="C115" s="144" t="s">
        <v>9</v>
      </c>
      <c r="D115" s="150" t="s">
        <v>103</v>
      </c>
      <c r="E115" s="149" t="s">
        <v>36</v>
      </c>
      <c r="F115" s="297" t="s">
        <v>112</v>
      </c>
      <c r="G115" s="298"/>
    </row>
    <row r="116" spans="2:8" ht="18.75" thickBot="1">
      <c r="B116" s="67" t="s">
        <v>37</v>
      </c>
      <c r="C116" s="128">
        <f>B18</f>
        <v>36.633333333333333</v>
      </c>
      <c r="D116" s="154">
        <v>39</v>
      </c>
      <c r="E116" s="148" t="s">
        <v>105</v>
      </c>
      <c r="F116" s="295">
        <f>((C116*100)/D116)-100</f>
        <v>-6.0683760683760681</v>
      </c>
      <c r="G116" s="296"/>
    </row>
    <row r="117" spans="2:8" ht="15.75" thickBot="1">
      <c r="C117" s="144" t="s">
        <v>69</v>
      </c>
      <c r="D117" s="150" t="s">
        <v>103</v>
      </c>
      <c r="E117" s="151"/>
    </row>
    <row r="118" spans="2:8" ht="18.75" thickBot="1">
      <c r="B118" s="67" t="s">
        <v>37</v>
      </c>
      <c r="C118" s="128">
        <f>C18</f>
        <v>39</v>
      </c>
      <c r="D118" s="154">
        <v>42</v>
      </c>
      <c r="E118" s="148" t="s">
        <v>106</v>
      </c>
      <c r="F118" s="295">
        <f>((C118*100)/D118)-100</f>
        <v>-7.1428571428571388</v>
      </c>
      <c r="G118" s="296"/>
    </row>
    <row r="119" spans="2:8" ht="15.75" thickBot="1">
      <c r="C119" s="144" t="s">
        <v>104</v>
      </c>
      <c r="D119" s="150" t="s">
        <v>103</v>
      </c>
      <c r="E119" s="151"/>
    </row>
    <row r="120" spans="2:8" ht="18.75" thickBot="1">
      <c r="B120" s="67" t="s">
        <v>37</v>
      </c>
      <c r="C120" s="128" t="e">
        <f>'15" CMJr'!Y5</f>
        <v>#DIV/0!</v>
      </c>
      <c r="D120" s="154">
        <v>25</v>
      </c>
      <c r="E120" s="148" t="s">
        <v>107</v>
      </c>
      <c r="F120" s="295" t="e">
        <f>((C120*100)/D120)-100</f>
        <v>#DIV/0!</v>
      </c>
      <c r="G120" s="296"/>
    </row>
    <row r="121" spans="2:8" ht="15.75" thickBot="1">
      <c r="C121" s="165" t="s">
        <v>118</v>
      </c>
      <c r="D121" s="150" t="s">
        <v>103</v>
      </c>
      <c r="E121" s="151"/>
    </row>
    <row r="122" spans="2:8" ht="18.75" thickBot="1">
      <c r="B122" s="67" t="s">
        <v>116</v>
      </c>
      <c r="C122" s="61" t="e">
        <f>'15" CMJr'!AB5:AB6</f>
        <v>#VALUE!</v>
      </c>
      <c r="D122" s="154">
        <v>0.95</v>
      </c>
      <c r="E122" s="148" t="s">
        <v>117</v>
      </c>
      <c r="F122" s="295" t="e">
        <f>((C122*100)/D122)-100</f>
        <v>#VALUE!</v>
      </c>
      <c r="G122" s="296"/>
    </row>
  </sheetData>
  <mergeCells count="104">
    <mergeCell ref="F116:G116"/>
    <mergeCell ref="F118:G118"/>
    <mergeCell ref="F120:G120"/>
    <mergeCell ref="F122:G122"/>
    <mergeCell ref="E49:F49"/>
    <mergeCell ref="G49:H49"/>
    <mergeCell ref="E27:G27"/>
    <mergeCell ref="E26:G26"/>
    <mergeCell ref="E21:G21"/>
    <mergeCell ref="F107:G107"/>
    <mergeCell ref="F109:G109"/>
    <mergeCell ref="AF4:AH4"/>
    <mergeCell ref="AF3:AH3"/>
    <mergeCell ref="N2:AH2"/>
    <mergeCell ref="E90:F90"/>
    <mergeCell ref="E91:F91"/>
    <mergeCell ref="E92:F92"/>
    <mergeCell ref="C114:E114"/>
    <mergeCell ref="F114:G114"/>
    <mergeCell ref="F115:G115"/>
    <mergeCell ref="S51:T51"/>
    <mergeCell ref="H105:I105"/>
    <mergeCell ref="H103:I103"/>
    <mergeCell ref="Q53:R53"/>
    <mergeCell ref="Q54:R54"/>
    <mergeCell ref="Q55:R55"/>
    <mergeCell ref="L53:N53"/>
    <mergeCell ref="L54:N54"/>
    <mergeCell ref="L55:N55"/>
    <mergeCell ref="B89:G89"/>
    <mergeCell ref="B114:B115"/>
    <mergeCell ref="B112:H113"/>
    <mergeCell ref="B107:C107"/>
    <mergeCell ref="B109:C109"/>
    <mergeCell ref="F105:G105"/>
    <mergeCell ref="B105:C105"/>
    <mergeCell ref="D8:I8"/>
    <mergeCell ref="D9:I9"/>
    <mergeCell ref="D10:I10"/>
    <mergeCell ref="F16:H16"/>
    <mergeCell ref="B90:B91"/>
    <mergeCell ref="C90:D90"/>
    <mergeCell ref="C49:D49"/>
    <mergeCell ref="B49:B50"/>
    <mergeCell ref="I3:J3"/>
    <mergeCell ref="I4:J4"/>
    <mergeCell ref="I6:J6"/>
    <mergeCell ref="B2:K2"/>
    <mergeCell ref="N3:V3"/>
    <mergeCell ref="W3:AE3"/>
    <mergeCell ref="N4:P4"/>
    <mergeCell ref="Q4:S4"/>
    <mergeCell ref="T4:V4"/>
    <mergeCell ref="W4:Y4"/>
    <mergeCell ref="Z4:AB4"/>
    <mergeCell ref="AC4:AE4"/>
    <mergeCell ref="G5:K5"/>
    <mergeCell ref="B7:I7"/>
    <mergeCell ref="B31:D31"/>
    <mergeCell ref="B102:H102"/>
    <mergeCell ref="B103:C103"/>
    <mergeCell ref="F103:G103"/>
    <mergeCell ref="B32:H32"/>
    <mergeCell ref="B8:C8"/>
    <mergeCell ref="B9:C9"/>
    <mergeCell ref="B10:C10"/>
    <mergeCell ref="AA49:AD49"/>
    <mergeCell ref="D11:G11"/>
    <mergeCell ref="D12:G12"/>
    <mergeCell ref="D13:G13"/>
    <mergeCell ref="B15:K15"/>
    <mergeCell ref="I16:K16"/>
    <mergeCell ref="B16:D16"/>
    <mergeCell ref="B27:D27"/>
    <mergeCell ref="I21:K21"/>
    <mergeCell ref="B20:K20"/>
    <mergeCell ref="I24:K24"/>
    <mergeCell ref="B26:D26"/>
    <mergeCell ref="B21:D21"/>
    <mergeCell ref="K48:U48"/>
    <mergeCell ref="B12:C12"/>
    <mergeCell ref="B13:C13"/>
    <mergeCell ref="B11:C11"/>
    <mergeCell ref="S49:T49"/>
    <mergeCell ref="O49:R49"/>
    <mergeCell ref="O29:W29"/>
    <mergeCell ref="O30:Q30"/>
    <mergeCell ref="R30:T30"/>
    <mergeCell ref="U30:W30"/>
    <mergeCell ref="O33:P33"/>
    <mergeCell ref="R33:S33"/>
    <mergeCell ref="U33:V33"/>
    <mergeCell ref="O50:P50"/>
    <mergeCell ref="O51:P51"/>
    <mergeCell ref="O53:P53"/>
    <mergeCell ref="O54:P54"/>
    <mergeCell ref="O55:P55"/>
    <mergeCell ref="L51:N51"/>
    <mergeCell ref="L52:N52"/>
    <mergeCell ref="S50:T50"/>
    <mergeCell ref="Q50:R50"/>
    <mergeCell ref="Q51:R51"/>
    <mergeCell ref="Q52:R52"/>
    <mergeCell ref="O52:P5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96"/>
  <sheetViews>
    <sheetView showGridLines="0" zoomScale="75" zoomScaleNormal="75" workbookViewId="0">
      <selection activeCell="V90" sqref="V90"/>
    </sheetView>
  </sheetViews>
  <sheetFormatPr baseColWidth="10" defaultRowHeight="12.75"/>
  <cols>
    <col min="1" max="1" width="2.7109375" style="39" customWidth="1"/>
    <col min="2" max="2" width="12.7109375" style="39" customWidth="1"/>
    <col min="3" max="10" width="8.7109375" style="39" customWidth="1"/>
    <col min="11" max="11" width="10.7109375" style="48" customWidth="1"/>
    <col min="12" max="14" width="9.7109375" style="39" customWidth="1"/>
    <col min="15" max="15" width="12.7109375" style="121" customWidth="1"/>
    <col min="16" max="16" width="12.7109375" style="39" customWidth="1"/>
    <col min="17" max="17" width="5.7109375" style="121" customWidth="1"/>
    <col min="18" max="18" width="12.7109375" style="121" customWidth="1"/>
    <col min="19" max="19" width="5.7109375" style="121" customWidth="1"/>
    <col min="20" max="20" width="13.7109375" style="121" customWidth="1"/>
    <col min="21" max="21" width="9.7109375" style="39" customWidth="1"/>
    <col min="22" max="22" width="12.7109375" style="39" customWidth="1"/>
    <col min="23" max="29" width="8.7109375" style="39" customWidth="1"/>
    <col min="30" max="34" width="9.7109375" style="39" customWidth="1"/>
    <col min="35" max="36" width="12.7109375" style="39" customWidth="1"/>
    <col min="37" max="37" width="5.7109375" style="39" customWidth="1"/>
    <col min="38" max="38" width="12.7109375" style="39" customWidth="1"/>
    <col min="39" max="39" width="5.7109375" style="39" customWidth="1"/>
    <col min="40" max="40" width="13.85546875" style="39" customWidth="1"/>
    <col min="41" max="53" width="6.7109375" style="39" customWidth="1"/>
    <col min="54" max="258" width="11.42578125" style="39"/>
    <col min="259" max="259" width="8.7109375" style="39" customWidth="1"/>
    <col min="260" max="267" width="6.7109375" style="39" customWidth="1"/>
    <col min="268" max="275" width="8.42578125" style="39" customWidth="1"/>
    <col min="276" max="309" width="6.7109375" style="39" customWidth="1"/>
    <col min="310" max="514" width="11.42578125" style="39"/>
    <col min="515" max="515" width="8.7109375" style="39" customWidth="1"/>
    <col min="516" max="523" width="6.7109375" style="39" customWidth="1"/>
    <col min="524" max="531" width="8.42578125" style="39" customWidth="1"/>
    <col min="532" max="565" width="6.7109375" style="39" customWidth="1"/>
    <col min="566" max="770" width="11.42578125" style="39"/>
    <col min="771" max="771" width="8.7109375" style="39" customWidth="1"/>
    <col min="772" max="779" width="6.7109375" style="39" customWidth="1"/>
    <col min="780" max="787" width="8.42578125" style="39" customWidth="1"/>
    <col min="788" max="821" width="6.7109375" style="39" customWidth="1"/>
    <col min="822" max="1026" width="11.42578125" style="39"/>
    <col min="1027" max="1027" width="8.7109375" style="39" customWidth="1"/>
    <col min="1028" max="1035" width="6.7109375" style="39" customWidth="1"/>
    <col min="1036" max="1043" width="8.42578125" style="39" customWidth="1"/>
    <col min="1044" max="1077" width="6.7109375" style="39" customWidth="1"/>
    <col min="1078" max="1282" width="11.42578125" style="39"/>
    <col min="1283" max="1283" width="8.7109375" style="39" customWidth="1"/>
    <col min="1284" max="1291" width="6.7109375" style="39" customWidth="1"/>
    <col min="1292" max="1299" width="8.42578125" style="39" customWidth="1"/>
    <col min="1300" max="1333" width="6.7109375" style="39" customWidth="1"/>
    <col min="1334" max="1538" width="11.42578125" style="39"/>
    <col min="1539" max="1539" width="8.7109375" style="39" customWidth="1"/>
    <col min="1540" max="1547" width="6.7109375" style="39" customWidth="1"/>
    <col min="1548" max="1555" width="8.42578125" style="39" customWidth="1"/>
    <col min="1556" max="1589" width="6.7109375" style="39" customWidth="1"/>
    <col min="1590" max="1794" width="11.42578125" style="39"/>
    <col min="1795" max="1795" width="8.7109375" style="39" customWidth="1"/>
    <col min="1796" max="1803" width="6.7109375" style="39" customWidth="1"/>
    <col min="1804" max="1811" width="8.42578125" style="39" customWidth="1"/>
    <col min="1812" max="1845" width="6.7109375" style="39" customWidth="1"/>
    <col min="1846" max="2050" width="11.42578125" style="39"/>
    <col min="2051" max="2051" width="8.7109375" style="39" customWidth="1"/>
    <col min="2052" max="2059" width="6.7109375" style="39" customWidth="1"/>
    <col min="2060" max="2067" width="8.42578125" style="39" customWidth="1"/>
    <col min="2068" max="2101" width="6.7109375" style="39" customWidth="1"/>
    <col min="2102" max="2306" width="11.42578125" style="39"/>
    <col min="2307" max="2307" width="8.7109375" style="39" customWidth="1"/>
    <col min="2308" max="2315" width="6.7109375" style="39" customWidth="1"/>
    <col min="2316" max="2323" width="8.42578125" style="39" customWidth="1"/>
    <col min="2324" max="2357" width="6.7109375" style="39" customWidth="1"/>
    <col min="2358" max="2562" width="11.42578125" style="39"/>
    <col min="2563" max="2563" width="8.7109375" style="39" customWidth="1"/>
    <col min="2564" max="2571" width="6.7109375" style="39" customWidth="1"/>
    <col min="2572" max="2579" width="8.42578125" style="39" customWidth="1"/>
    <col min="2580" max="2613" width="6.7109375" style="39" customWidth="1"/>
    <col min="2614" max="2818" width="11.42578125" style="39"/>
    <col min="2819" max="2819" width="8.7109375" style="39" customWidth="1"/>
    <col min="2820" max="2827" width="6.7109375" style="39" customWidth="1"/>
    <col min="2828" max="2835" width="8.42578125" style="39" customWidth="1"/>
    <col min="2836" max="2869" width="6.7109375" style="39" customWidth="1"/>
    <col min="2870" max="3074" width="11.42578125" style="39"/>
    <col min="3075" max="3075" width="8.7109375" style="39" customWidth="1"/>
    <col min="3076" max="3083" width="6.7109375" style="39" customWidth="1"/>
    <col min="3084" max="3091" width="8.42578125" style="39" customWidth="1"/>
    <col min="3092" max="3125" width="6.7109375" style="39" customWidth="1"/>
    <col min="3126" max="3330" width="11.42578125" style="39"/>
    <col min="3331" max="3331" width="8.7109375" style="39" customWidth="1"/>
    <col min="3332" max="3339" width="6.7109375" style="39" customWidth="1"/>
    <col min="3340" max="3347" width="8.42578125" style="39" customWidth="1"/>
    <col min="3348" max="3381" width="6.7109375" style="39" customWidth="1"/>
    <col min="3382" max="3586" width="11.42578125" style="39"/>
    <col min="3587" max="3587" width="8.7109375" style="39" customWidth="1"/>
    <col min="3588" max="3595" width="6.7109375" style="39" customWidth="1"/>
    <col min="3596" max="3603" width="8.42578125" style="39" customWidth="1"/>
    <col min="3604" max="3637" width="6.7109375" style="39" customWidth="1"/>
    <col min="3638" max="3842" width="11.42578125" style="39"/>
    <col min="3843" max="3843" width="8.7109375" style="39" customWidth="1"/>
    <col min="3844" max="3851" width="6.7109375" style="39" customWidth="1"/>
    <col min="3852" max="3859" width="8.42578125" style="39" customWidth="1"/>
    <col min="3860" max="3893" width="6.7109375" style="39" customWidth="1"/>
    <col min="3894" max="4098" width="11.42578125" style="39"/>
    <col min="4099" max="4099" width="8.7109375" style="39" customWidth="1"/>
    <col min="4100" max="4107" width="6.7109375" style="39" customWidth="1"/>
    <col min="4108" max="4115" width="8.42578125" style="39" customWidth="1"/>
    <col min="4116" max="4149" width="6.7109375" style="39" customWidth="1"/>
    <col min="4150" max="4354" width="11.42578125" style="39"/>
    <col min="4355" max="4355" width="8.7109375" style="39" customWidth="1"/>
    <col min="4356" max="4363" width="6.7109375" style="39" customWidth="1"/>
    <col min="4364" max="4371" width="8.42578125" style="39" customWidth="1"/>
    <col min="4372" max="4405" width="6.7109375" style="39" customWidth="1"/>
    <col min="4406" max="4610" width="11.42578125" style="39"/>
    <col min="4611" max="4611" width="8.7109375" style="39" customWidth="1"/>
    <col min="4612" max="4619" width="6.7109375" style="39" customWidth="1"/>
    <col min="4620" max="4627" width="8.42578125" style="39" customWidth="1"/>
    <col min="4628" max="4661" width="6.7109375" style="39" customWidth="1"/>
    <col min="4662" max="4866" width="11.42578125" style="39"/>
    <col min="4867" max="4867" width="8.7109375" style="39" customWidth="1"/>
    <col min="4868" max="4875" width="6.7109375" style="39" customWidth="1"/>
    <col min="4876" max="4883" width="8.42578125" style="39" customWidth="1"/>
    <col min="4884" max="4917" width="6.7109375" style="39" customWidth="1"/>
    <col min="4918" max="5122" width="11.42578125" style="39"/>
    <col min="5123" max="5123" width="8.7109375" style="39" customWidth="1"/>
    <col min="5124" max="5131" width="6.7109375" style="39" customWidth="1"/>
    <col min="5132" max="5139" width="8.42578125" style="39" customWidth="1"/>
    <col min="5140" max="5173" width="6.7109375" style="39" customWidth="1"/>
    <col min="5174" max="5378" width="11.42578125" style="39"/>
    <col min="5379" max="5379" width="8.7109375" style="39" customWidth="1"/>
    <col min="5380" max="5387" width="6.7109375" style="39" customWidth="1"/>
    <col min="5388" max="5395" width="8.42578125" style="39" customWidth="1"/>
    <col min="5396" max="5429" width="6.7109375" style="39" customWidth="1"/>
    <col min="5430" max="5634" width="11.42578125" style="39"/>
    <col min="5635" max="5635" width="8.7109375" style="39" customWidth="1"/>
    <col min="5636" max="5643" width="6.7109375" style="39" customWidth="1"/>
    <col min="5644" max="5651" width="8.42578125" style="39" customWidth="1"/>
    <col min="5652" max="5685" width="6.7109375" style="39" customWidth="1"/>
    <col min="5686" max="5890" width="11.42578125" style="39"/>
    <col min="5891" max="5891" width="8.7109375" style="39" customWidth="1"/>
    <col min="5892" max="5899" width="6.7109375" style="39" customWidth="1"/>
    <col min="5900" max="5907" width="8.42578125" style="39" customWidth="1"/>
    <col min="5908" max="5941" width="6.7109375" style="39" customWidth="1"/>
    <col min="5942" max="6146" width="11.42578125" style="39"/>
    <col min="6147" max="6147" width="8.7109375" style="39" customWidth="1"/>
    <col min="6148" max="6155" width="6.7109375" style="39" customWidth="1"/>
    <col min="6156" max="6163" width="8.42578125" style="39" customWidth="1"/>
    <col min="6164" max="6197" width="6.7109375" style="39" customWidth="1"/>
    <col min="6198" max="6402" width="11.42578125" style="39"/>
    <col min="6403" max="6403" width="8.7109375" style="39" customWidth="1"/>
    <col min="6404" max="6411" width="6.7109375" style="39" customWidth="1"/>
    <col min="6412" max="6419" width="8.42578125" style="39" customWidth="1"/>
    <col min="6420" max="6453" width="6.7109375" style="39" customWidth="1"/>
    <col min="6454" max="6658" width="11.42578125" style="39"/>
    <col min="6659" max="6659" width="8.7109375" style="39" customWidth="1"/>
    <col min="6660" max="6667" width="6.7109375" style="39" customWidth="1"/>
    <col min="6668" max="6675" width="8.42578125" style="39" customWidth="1"/>
    <col min="6676" max="6709" width="6.7109375" style="39" customWidth="1"/>
    <col min="6710" max="6914" width="11.42578125" style="39"/>
    <col min="6915" max="6915" width="8.7109375" style="39" customWidth="1"/>
    <col min="6916" max="6923" width="6.7109375" style="39" customWidth="1"/>
    <col min="6924" max="6931" width="8.42578125" style="39" customWidth="1"/>
    <col min="6932" max="6965" width="6.7109375" style="39" customWidth="1"/>
    <col min="6966" max="7170" width="11.42578125" style="39"/>
    <col min="7171" max="7171" width="8.7109375" style="39" customWidth="1"/>
    <col min="7172" max="7179" width="6.7109375" style="39" customWidth="1"/>
    <col min="7180" max="7187" width="8.42578125" style="39" customWidth="1"/>
    <col min="7188" max="7221" width="6.7109375" style="39" customWidth="1"/>
    <col min="7222" max="7426" width="11.42578125" style="39"/>
    <col min="7427" max="7427" width="8.7109375" style="39" customWidth="1"/>
    <col min="7428" max="7435" width="6.7109375" style="39" customWidth="1"/>
    <col min="7436" max="7443" width="8.42578125" style="39" customWidth="1"/>
    <col min="7444" max="7477" width="6.7109375" style="39" customWidth="1"/>
    <col min="7478" max="7682" width="11.42578125" style="39"/>
    <col min="7683" max="7683" width="8.7109375" style="39" customWidth="1"/>
    <col min="7684" max="7691" width="6.7109375" style="39" customWidth="1"/>
    <col min="7692" max="7699" width="8.42578125" style="39" customWidth="1"/>
    <col min="7700" max="7733" width="6.7109375" style="39" customWidth="1"/>
    <col min="7734" max="7938" width="11.42578125" style="39"/>
    <col min="7939" max="7939" width="8.7109375" style="39" customWidth="1"/>
    <col min="7940" max="7947" width="6.7109375" style="39" customWidth="1"/>
    <col min="7948" max="7955" width="8.42578125" style="39" customWidth="1"/>
    <col min="7956" max="7989" width="6.7109375" style="39" customWidth="1"/>
    <col min="7990" max="8194" width="11.42578125" style="39"/>
    <col min="8195" max="8195" width="8.7109375" style="39" customWidth="1"/>
    <col min="8196" max="8203" width="6.7109375" style="39" customWidth="1"/>
    <col min="8204" max="8211" width="8.42578125" style="39" customWidth="1"/>
    <col min="8212" max="8245" width="6.7109375" style="39" customWidth="1"/>
    <col min="8246" max="8450" width="11.42578125" style="39"/>
    <col min="8451" max="8451" width="8.7109375" style="39" customWidth="1"/>
    <col min="8452" max="8459" width="6.7109375" style="39" customWidth="1"/>
    <col min="8460" max="8467" width="8.42578125" style="39" customWidth="1"/>
    <col min="8468" max="8501" width="6.7109375" style="39" customWidth="1"/>
    <col min="8502" max="8706" width="11.42578125" style="39"/>
    <col min="8707" max="8707" width="8.7109375" style="39" customWidth="1"/>
    <col min="8708" max="8715" width="6.7109375" style="39" customWidth="1"/>
    <col min="8716" max="8723" width="8.42578125" style="39" customWidth="1"/>
    <col min="8724" max="8757" width="6.7109375" style="39" customWidth="1"/>
    <col min="8758" max="8962" width="11.42578125" style="39"/>
    <col min="8963" max="8963" width="8.7109375" style="39" customWidth="1"/>
    <col min="8964" max="8971" width="6.7109375" style="39" customWidth="1"/>
    <col min="8972" max="8979" width="8.42578125" style="39" customWidth="1"/>
    <col min="8980" max="9013" width="6.7109375" style="39" customWidth="1"/>
    <col min="9014" max="9218" width="11.42578125" style="39"/>
    <col min="9219" max="9219" width="8.7109375" style="39" customWidth="1"/>
    <col min="9220" max="9227" width="6.7109375" style="39" customWidth="1"/>
    <col min="9228" max="9235" width="8.42578125" style="39" customWidth="1"/>
    <col min="9236" max="9269" width="6.7109375" style="39" customWidth="1"/>
    <col min="9270" max="9474" width="11.42578125" style="39"/>
    <col min="9475" max="9475" width="8.7109375" style="39" customWidth="1"/>
    <col min="9476" max="9483" width="6.7109375" style="39" customWidth="1"/>
    <col min="9484" max="9491" width="8.42578125" style="39" customWidth="1"/>
    <col min="9492" max="9525" width="6.7109375" style="39" customWidth="1"/>
    <col min="9526" max="9730" width="11.42578125" style="39"/>
    <col min="9731" max="9731" width="8.7109375" style="39" customWidth="1"/>
    <col min="9732" max="9739" width="6.7109375" style="39" customWidth="1"/>
    <col min="9740" max="9747" width="8.42578125" style="39" customWidth="1"/>
    <col min="9748" max="9781" width="6.7109375" style="39" customWidth="1"/>
    <col min="9782" max="9986" width="11.42578125" style="39"/>
    <col min="9987" max="9987" width="8.7109375" style="39" customWidth="1"/>
    <col min="9988" max="9995" width="6.7109375" style="39" customWidth="1"/>
    <col min="9996" max="10003" width="8.42578125" style="39" customWidth="1"/>
    <col min="10004" max="10037" width="6.7109375" style="39" customWidth="1"/>
    <col min="10038" max="10242" width="11.42578125" style="39"/>
    <col min="10243" max="10243" width="8.7109375" style="39" customWidth="1"/>
    <col min="10244" max="10251" width="6.7109375" style="39" customWidth="1"/>
    <col min="10252" max="10259" width="8.42578125" style="39" customWidth="1"/>
    <col min="10260" max="10293" width="6.7109375" style="39" customWidth="1"/>
    <col min="10294" max="10498" width="11.42578125" style="39"/>
    <col min="10499" max="10499" width="8.7109375" style="39" customWidth="1"/>
    <col min="10500" max="10507" width="6.7109375" style="39" customWidth="1"/>
    <col min="10508" max="10515" width="8.42578125" style="39" customWidth="1"/>
    <col min="10516" max="10549" width="6.7109375" style="39" customWidth="1"/>
    <col min="10550" max="10754" width="11.42578125" style="39"/>
    <col min="10755" max="10755" width="8.7109375" style="39" customWidth="1"/>
    <col min="10756" max="10763" width="6.7109375" style="39" customWidth="1"/>
    <col min="10764" max="10771" width="8.42578125" style="39" customWidth="1"/>
    <col min="10772" max="10805" width="6.7109375" style="39" customWidth="1"/>
    <col min="10806" max="11010" width="11.42578125" style="39"/>
    <col min="11011" max="11011" width="8.7109375" style="39" customWidth="1"/>
    <col min="11012" max="11019" width="6.7109375" style="39" customWidth="1"/>
    <col min="11020" max="11027" width="8.42578125" style="39" customWidth="1"/>
    <col min="11028" max="11061" width="6.7109375" style="39" customWidth="1"/>
    <col min="11062" max="11266" width="11.42578125" style="39"/>
    <col min="11267" max="11267" width="8.7109375" style="39" customWidth="1"/>
    <col min="11268" max="11275" width="6.7109375" style="39" customWidth="1"/>
    <col min="11276" max="11283" width="8.42578125" style="39" customWidth="1"/>
    <col min="11284" max="11317" width="6.7109375" style="39" customWidth="1"/>
    <col min="11318" max="11522" width="11.42578125" style="39"/>
    <col min="11523" max="11523" width="8.7109375" style="39" customWidth="1"/>
    <col min="11524" max="11531" width="6.7109375" style="39" customWidth="1"/>
    <col min="11532" max="11539" width="8.42578125" style="39" customWidth="1"/>
    <col min="11540" max="11573" width="6.7109375" style="39" customWidth="1"/>
    <col min="11574" max="11778" width="11.42578125" style="39"/>
    <col min="11779" max="11779" width="8.7109375" style="39" customWidth="1"/>
    <col min="11780" max="11787" width="6.7109375" style="39" customWidth="1"/>
    <col min="11788" max="11795" width="8.42578125" style="39" customWidth="1"/>
    <col min="11796" max="11829" width="6.7109375" style="39" customWidth="1"/>
    <col min="11830" max="12034" width="11.42578125" style="39"/>
    <col min="12035" max="12035" width="8.7109375" style="39" customWidth="1"/>
    <col min="12036" max="12043" width="6.7109375" style="39" customWidth="1"/>
    <col min="12044" max="12051" width="8.42578125" style="39" customWidth="1"/>
    <col min="12052" max="12085" width="6.7109375" style="39" customWidth="1"/>
    <col min="12086" max="12290" width="11.42578125" style="39"/>
    <col min="12291" max="12291" width="8.7109375" style="39" customWidth="1"/>
    <col min="12292" max="12299" width="6.7109375" style="39" customWidth="1"/>
    <col min="12300" max="12307" width="8.42578125" style="39" customWidth="1"/>
    <col min="12308" max="12341" width="6.7109375" style="39" customWidth="1"/>
    <col min="12342" max="12546" width="11.42578125" style="39"/>
    <col min="12547" max="12547" width="8.7109375" style="39" customWidth="1"/>
    <col min="12548" max="12555" width="6.7109375" style="39" customWidth="1"/>
    <col min="12556" max="12563" width="8.42578125" style="39" customWidth="1"/>
    <col min="12564" max="12597" width="6.7109375" style="39" customWidth="1"/>
    <col min="12598" max="12802" width="11.42578125" style="39"/>
    <col min="12803" max="12803" width="8.7109375" style="39" customWidth="1"/>
    <col min="12804" max="12811" width="6.7109375" style="39" customWidth="1"/>
    <col min="12812" max="12819" width="8.42578125" style="39" customWidth="1"/>
    <col min="12820" max="12853" width="6.7109375" style="39" customWidth="1"/>
    <col min="12854" max="13058" width="11.42578125" style="39"/>
    <col min="13059" max="13059" width="8.7109375" style="39" customWidth="1"/>
    <col min="13060" max="13067" width="6.7109375" style="39" customWidth="1"/>
    <col min="13068" max="13075" width="8.42578125" style="39" customWidth="1"/>
    <col min="13076" max="13109" width="6.7109375" style="39" customWidth="1"/>
    <col min="13110" max="13314" width="11.42578125" style="39"/>
    <col min="13315" max="13315" width="8.7109375" style="39" customWidth="1"/>
    <col min="13316" max="13323" width="6.7109375" style="39" customWidth="1"/>
    <col min="13324" max="13331" width="8.42578125" style="39" customWidth="1"/>
    <col min="13332" max="13365" width="6.7109375" style="39" customWidth="1"/>
    <col min="13366" max="13570" width="11.42578125" style="39"/>
    <col min="13571" max="13571" width="8.7109375" style="39" customWidth="1"/>
    <col min="13572" max="13579" width="6.7109375" style="39" customWidth="1"/>
    <col min="13580" max="13587" width="8.42578125" style="39" customWidth="1"/>
    <col min="13588" max="13621" width="6.7109375" style="39" customWidth="1"/>
    <col min="13622" max="13826" width="11.42578125" style="39"/>
    <col min="13827" max="13827" width="8.7109375" style="39" customWidth="1"/>
    <col min="13828" max="13835" width="6.7109375" style="39" customWidth="1"/>
    <col min="13836" max="13843" width="8.42578125" style="39" customWidth="1"/>
    <col min="13844" max="13877" width="6.7109375" style="39" customWidth="1"/>
    <col min="13878" max="14082" width="11.42578125" style="39"/>
    <col min="14083" max="14083" width="8.7109375" style="39" customWidth="1"/>
    <col min="14084" max="14091" width="6.7109375" style="39" customWidth="1"/>
    <col min="14092" max="14099" width="8.42578125" style="39" customWidth="1"/>
    <col min="14100" max="14133" width="6.7109375" style="39" customWidth="1"/>
    <col min="14134" max="14338" width="11.42578125" style="39"/>
    <col min="14339" max="14339" width="8.7109375" style="39" customWidth="1"/>
    <col min="14340" max="14347" width="6.7109375" style="39" customWidth="1"/>
    <col min="14348" max="14355" width="8.42578125" style="39" customWidth="1"/>
    <col min="14356" max="14389" width="6.7109375" style="39" customWidth="1"/>
    <col min="14390" max="14594" width="11.42578125" style="39"/>
    <col min="14595" max="14595" width="8.7109375" style="39" customWidth="1"/>
    <col min="14596" max="14603" width="6.7109375" style="39" customWidth="1"/>
    <col min="14604" max="14611" width="8.42578125" style="39" customWidth="1"/>
    <col min="14612" max="14645" width="6.7109375" style="39" customWidth="1"/>
    <col min="14646" max="14850" width="11.42578125" style="39"/>
    <col min="14851" max="14851" width="8.7109375" style="39" customWidth="1"/>
    <col min="14852" max="14859" width="6.7109375" style="39" customWidth="1"/>
    <col min="14860" max="14867" width="8.42578125" style="39" customWidth="1"/>
    <col min="14868" max="14901" width="6.7109375" style="39" customWidth="1"/>
    <col min="14902" max="15106" width="11.42578125" style="39"/>
    <col min="15107" max="15107" width="8.7109375" style="39" customWidth="1"/>
    <col min="15108" max="15115" width="6.7109375" style="39" customWidth="1"/>
    <col min="15116" max="15123" width="8.42578125" style="39" customWidth="1"/>
    <col min="15124" max="15157" width="6.7109375" style="39" customWidth="1"/>
    <col min="15158" max="15362" width="11.42578125" style="39"/>
    <col min="15363" max="15363" width="8.7109375" style="39" customWidth="1"/>
    <col min="15364" max="15371" width="6.7109375" style="39" customWidth="1"/>
    <col min="15372" max="15379" width="8.42578125" style="39" customWidth="1"/>
    <col min="15380" max="15413" width="6.7109375" style="39" customWidth="1"/>
    <col min="15414" max="15618" width="11.42578125" style="39"/>
    <col min="15619" max="15619" width="8.7109375" style="39" customWidth="1"/>
    <col min="15620" max="15627" width="6.7109375" style="39" customWidth="1"/>
    <col min="15628" max="15635" width="8.42578125" style="39" customWidth="1"/>
    <col min="15636" max="15669" width="6.7109375" style="39" customWidth="1"/>
    <col min="15670" max="15874" width="11.42578125" style="39"/>
    <col min="15875" max="15875" width="8.7109375" style="39" customWidth="1"/>
    <col min="15876" max="15883" width="6.7109375" style="39" customWidth="1"/>
    <col min="15884" max="15891" width="8.42578125" style="39" customWidth="1"/>
    <col min="15892" max="15925" width="6.7109375" style="39" customWidth="1"/>
    <col min="15926" max="16130" width="11.42578125" style="39"/>
    <col min="16131" max="16131" width="8.7109375" style="39" customWidth="1"/>
    <col min="16132" max="16139" width="6.7109375" style="39" customWidth="1"/>
    <col min="16140" max="16147" width="8.42578125" style="39" customWidth="1"/>
    <col min="16148" max="16181" width="6.7109375" style="39" customWidth="1"/>
    <col min="16182" max="16384" width="11.42578125" style="39"/>
  </cols>
  <sheetData>
    <row r="1" spans="2:40" ht="15" customHeight="1" thickBot="1">
      <c r="B1" s="344"/>
      <c r="C1" s="344"/>
      <c r="D1" s="344"/>
      <c r="E1" s="344"/>
      <c r="F1" s="344"/>
      <c r="G1" s="344"/>
    </row>
    <row r="2" spans="2:40" s="40" customFormat="1" ht="15" customHeight="1" thickBot="1">
      <c r="B2" s="345" t="s">
        <v>120</v>
      </c>
      <c r="C2" s="346"/>
      <c r="D2" s="346"/>
      <c r="E2" s="346"/>
      <c r="F2" s="346"/>
      <c r="G2" s="346"/>
      <c r="H2" s="346"/>
      <c r="I2" s="346"/>
      <c r="J2" s="346"/>
      <c r="K2" s="349" t="s">
        <v>143</v>
      </c>
      <c r="P2" s="335" t="s">
        <v>32</v>
      </c>
      <c r="Q2" s="336"/>
      <c r="R2" s="336"/>
      <c r="S2" s="336"/>
      <c r="T2" s="336"/>
      <c r="V2" s="345" t="s">
        <v>123</v>
      </c>
      <c r="W2" s="346"/>
      <c r="X2" s="346"/>
      <c r="Y2" s="346"/>
      <c r="Z2" s="346"/>
      <c r="AA2" s="346"/>
      <c r="AB2" s="346"/>
      <c r="AC2" s="346"/>
      <c r="AD2" s="346"/>
      <c r="AE2" s="349" t="s">
        <v>143</v>
      </c>
      <c r="AJ2" s="335" t="s">
        <v>32</v>
      </c>
      <c r="AK2" s="336"/>
      <c r="AL2" s="336"/>
      <c r="AM2" s="336"/>
      <c r="AN2" s="336"/>
    </row>
    <row r="3" spans="2:40" s="40" customFormat="1" ht="15" customHeight="1" thickBot="1">
      <c r="B3" s="347"/>
      <c r="C3" s="348"/>
      <c r="D3" s="348"/>
      <c r="E3" s="348"/>
      <c r="F3" s="348"/>
      <c r="G3" s="348"/>
      <c r="H3" s="348"/>
      <c r="I3" s="348"/>
      <c r="J3" s="348"/>
      <c r="K3" s="350"/>
      <c r="O3" s="133" t="s">
        <v>79</v>
      </c>
      <c r="P3" s="199" t="s">
        <v>37</v>
      </c>
      <c r="Q3" s="201"/>
      <c r="R3" s="202" t="s">
        <v>38</v>
      </c>
      <c r="S3" s="204"/>
      <c r="T3" s="60" t="s">
        <v>43</v>
      </c>
      <c r="V3" s="347"/>
      <c r="W3" s="348"/>
      <c r="X3" s="348"/>
      <c r="Y3" s="348"/>
      <c r="Z3" s="348"/>
      <c r="AA3" s="348"/>
      <c r="AB3" s="348"/>
      <c r="AC3" s="348"/>
      <c r="AD3" s="348"/>
      <c r="AE3" s="350"/>
      <c r="AI3" s="133" t="s">
        <v>79</v>
      </c>
      <c r="AJ3" s="199" t="s">
        <v>37</v>
      </c>
      <c r="AK3" s="201"/>
      <c r="AL3" s="202" t="s">
        <v>38</v>
      </c>
      <c r="AM3" s="204"/>
      <c r="AN3" s="60" t="s">
        <v>43</v>
      </c>
    </row>
    <row r="4" spans="2:40" s="40" customFormat="1" ht="15" customHeight="1" thickBot="1">
      <c r="B4" s="41" t="s">
        <v>33</v>
      </c>
      <c r="C4" s="42">
        <v>1</v>
      </c>
      <c r="D4" s="43">
        <v>2</v>
      </c>
      <c r="E4" s="42">
        <v>3</v>
      </c>
      <c r="F4" s="43">
        <v>4</v>
      </c>
      <c r="G4" s="42">
        <v>5</v>
      </c>
      <c r="H4" s="43">
        <v>6</v>
      </c>
      <c r="I4" s="42">
        <v>7</v>
      </c>
      <c r="J4" s="43">
        <v>8</v>
      </c>
      <c r="K4" s="351"/>
      <c r="L4" s="321" t="s">
        <v>35</v>
      </c>
      <c r="M4" s="322"/>
      <c r="N4" s="44" t="s">
        <v>36</v>
      </c>
      <c r="O4" s="120" t="s">
        <v>76</v>
      </c>
      <c r="P4" s="320" t="s">
        <v>119</v>
      </c>
      <c r="Q4" s="322"/>
      <c r="R4" s="320" t="s">
        <v>77</v>
      </c>
      <c r="S4" s="322"/>
      <c r="T4" s="44" t="s">
        <v>78</v>
      </c>
      <c r="V4" s="41" t="s">
        <v>33</v>
      </c>
      <c r="W4" s="42">
        <v>1</v>
      </c>
      <c r="X4" s="43">
        <v>2</v>
      </c>
      <c r="Y4" s="42">
        <v>3</v>
      </c>
      <c r="Z4" s="43">
        <v>4</v>
      </c>
      <c r="AA4" s="42">
        <v>5</v>
      </c>
      <c r="AB4" s="43">
        <v>6</v>
      </c>
      <c r="AC4" s="42">
        <v>7</v>
      </c>
      <c r="AD4" s="43">
        <v>8</v>
      </c>
      <c r="AE4" s="351"/>
      <c r="AF4" s="321" t="s">
        <v>35</v>
      </c>
      <c r="AG4" s="322"/>
      <c r="AH4" s="44" t="s">
        <v>36</v>
      </c>
      <c r="AI4" s="120" t="s">
        <v>76</v>
      </c>
      <c r="AJ4" s="320" t="s">
        <v>119</v>
      </c>
      <c r="AK4" s="322"/>
      <c r="AL4" s="320" t="s">
        <v>77</v>
      </c>
      <c r="AM4" s="322"/>
      <c r="AN4" s="44" t="s">
        <v>78</v>
      </c>
    </row>
    <row r="5" spans="2:40" s="40" customFormat="1" ht="15" customHeight="1" thickBot="1">
      <c r="B5" s="67" t="s">
        <v>37</v>
      </c>
      <c r="C5" s="68">
        <v>33.9</v>
      </c>
      <c r="D5" s="68">
        <v>38.9</v>
      </c>
      <c r="E5" s="68">
        <v>37.799999999999997</v>
      </c>
      <c r="F5" s="68">
        <v>37</v>
      </c>
      <c r="G5" s="68">
        <v>37.200000000000003</v>
      </c>
      <c r="H5" s="68">
        <v>33.9</v>
      </c>
      <c r="I5" s="68">
        <v>37.5</v>
      </c>
      <c r="J5" s="174">
        <v>35</v>
      </c>
      <c r="K5" s="166">
        <f>SaltosSimples!O51</f>
        <v>42.483333333333334</v>
      </c>
      <c r="L5" s="62" t="s">
        <v>37</v>
      </c>
      <c r="M5" s="63">
        <f>AVERAGE(C5:J5)</f>
        <v>36.400000000000006</v>
      </c>
      <c r="N5" s="45">
        <f>STDEV(C5:J5)</f>
        <v>1.8852813355796743</v>
      </c>
      <c r="O5" s="323">
        <f>(AVERAGE(C5:D5))-K5</f>
        <v>-6.0833333333333357</v>
      </c>
      <c r="P5" s="325">
        <f>((M5*100)/K5)-100</f>
        <v>-14.319340918007057</v>
      </c>
      <c r="Q5" s="327" t="s">
        <v>40</v>
      </c>
      <c r="R5" s="340">
        <f>M6-K6</f>
        <v>-13.666666666666657</v>
      </c>
      <c r="S5" s="327" t="s">
        <v>80</v>
      </c>
      <c r="T5" s="340">
        <f>M9-K9</f>
        <v>-0.23239644034983198</v>
      </c>
      <c r="V5" s="67" t="s">
        <v>37</v>
      </c>
      <c r="W5" s="68">
        <v>38.9</v>
      </c>
      <c r="X5" s="68">
        <v>39.6</v>
      </c>
      <c r="Y5" s="68">
        <v>38.4</v>
      </c>
      <c r="Z5" s="68">
        <v>35.9</v>
      </c>
      <c r="AA5" s="68">
        <v>33.9</v>
      </c>
      <c r="AB5" s="68">
        <v>37.799999999999997</v>
      </c>
      <c r="AC5" s="68">
        <v>38</v>
      </c>
      <c r="AD5" s="68">
        <v>33.9</v>
      </c>
      <c r="AE5" s="166">
        <f>K5</f>
        <v>42.483333333333334</v>
      </c>
      <c r="AF5" s="67" t="s">
        <v>37</v>
      </c>
      <c r="AG5" s="63">
        <f>AVERAGE(W5:AD5)</f>
        <v>37.049999999999997</v>
      </c>
      <c r="AH5" s="45">
        <f>STDEV(W5:AD5)</f>
        <v>2.2161743098024709</v>
      </c>
      <c r="AI5" s="323">
        <f>(AVERAGE(W5:X5))-AE5</f>
        <v>-3.2333333333333343</v>
      </c>
      <c r="AJ5" s="325">
        <f>((AG5*100)/AE5)-100</f>
        <v>-12.789329148685766</v>
      </c>
      <c r="AK5" s="327" t="s">
        <v>40</v>
      </c>
      <c r="AL5" s="340">
        <f>AG6-AE6</f>
        <v>-33.666666666666657</v>
      </c>
      <c r="AM5" s="327" t="s">
        <v>80</v>
      </c>
      <c r="AN5" s="340">
        <f>AG9-AE9</f>
        <v>-1.3340062652864138E-2</v>
      </c>
    </row>
    <row r="6" spans="2:40" s="40" customFormat="1" ht="15" customHeight="1" thickBot="1">
      <c r="B6" s="53" t="s">
        <v>38</v>
      </c>
      <c r="C6" s="54">
        <v>194</v>
      </c>
      <c r="D6" s="54">
        <v>237</v>
      </c>
      <c r="E6" s="54">
        <v>205</v>
      </c>
      <c r="F6" s="54">
        <v>225</v>
      </c>
      <c r="G6" s="54">
        <v>203</v>
      </c>
      <c r="H6" s="54">
        <v>222</v>
      </c>
      <c r="I6" s="54">
        <v>204</v>
      </c>
      <c r="J6" s="54">
        <v>182</v>
      </c>
      <c r="K6" s="187">
        <f>SaltosSimples!O52</f>
        <v>222.66666666666666</v>
      </c>
      <c r="L6" s="53" t="s">
        <v>38</v>
      </c>
      <c r="M6" s="65">
        <f>AVERAGE(C6:J6)</f>
        <v>209</v>
      </c>
      <c r="N6" s="45">
        <f>STDEV(C6:J6)</f>
        <v>17.888543819998318</v>
      </c>
      <c r="O6" s="324"/>
      <c r="P6" s="326"/>
      <c r="Q6" s="328"/>
      <c r="R6" s="341"/>
      <c r="S6" s="328"/>
      <c r="T6" s="341"/>
      <c r="V6" s="53" t="s">
        <v>38</v>
      </c>
      <c r="W6" s="54">
        <v>187</v>
      </c>
      <c r="X6" s="54">
        <v>169</v>
      </c>
      <c r="Y6" s="54">
        <v>187</v>
      </c>
      <c r="Z6" s="54">
        <v>205</v>
      </c>
      <c r="AA6" s="54">
        <v>181</v>
      </c>
      <c r="AB6" s="54">
        <v>205</v>
      </c>
      <c r="AC6" s="54">
        <v>188</v>
      </c>
      <c r="AD6" s="54">
        <v>190</v>
      </c>
      <c r="AE6" s="187">
        <f>K6</f>
        <v>222.66666666666666</v>
      </c>
      <c r="AF6" s="53" t="s">
        <v>38</v>
      </c>
      <c r="AG6" s="65">
        <f>AVERAGE(W6:AD6)</f>
        <v>189</v>
      </c>
      <c r="AH6" s="45">
        <f>STDEV(W6:AD6)</f>
        <v>11.868325191750639</v>
      </c>
      <c r="AI6" s="324"/>
      <c r="AJ6" s="326"/>
      <c r="AK6" s="328"/>
      <c r="AL6" s="341"/>
      <c r="AM6" s="328"/>
      <c r="AN6" s="341"/>
    </row>
    <row r="7" spans="2:40" s="40" customFormat="1" ht="15" customHeight="1" thickBot="1">
      <c r="B7" s="55" t="s">
        <v>39</v>
      </c>
      <c r="C7" s="56">
        <v>526</v>
      </c>
      <c r="D7" s="56">
        <v>563</v>
      </c>
      <c r="E7" s="56">
        <v>555</v>
      </c>
      <c r="F7" s="56">
        <v>549</v>
      </c>
      <c r="G7" s="56">
        <v>551</v>
      </c>
      <c r="H7" s="56">
        <v>526</v>
      </c>
      <c r="I7" s="56">
        <v>553</v>
      </c>
      <c r="J7" s="56">
        <v>534</v>
      </c>
      <c r="K7" s="132">
        <f>SaltosSimples!O53</f>
        <v>588</v>
      </c>
      <c r="L7" s="55" t="s">
        <v>39</v>
      </c>
      <c r="M7" s="64">
        <f>AVERAGE(C7:J7)</f>
        <v>544.625</v>
      </c>
      <c r="N7" s="45">
        <f>STDEV(C7:J7)</f>
        <v>14.050292320294062</v>
      </c>
      <c r="O7" s="329">
        <f>(AVERAGE(C5:D5))/K5</f>
        <v>0.85680659081992938</v>
      </c>
      <c r="P7" s="331">
        <f>M5/K5</f>
        <v>0.85680659081992949</v>
      </c>
      <c r="Q7" s="333" t="s">
        <v>116</v>
      </c>
      <c r="R7" s="325">
        <f>((M6*100)/K6)-100</f>
        <v>-6.1377245508981986</v>
      </c>
      <c r="S7" s="327" t="s">
        <v>40</v>
      </c>
      <c r="T7" s="325">
        <f>((M9*100)/K9)-100</f>
        <v>-11.724505098730262</v>
      </c>
      <c r="V7" s="55" t="s">
        <v>39</v>
      </c>
      <c r="W7" s="56">
        <v>563</v>
      </c>
      <c r="X7" s="56">
        <v>568</v>
      </c>
      <c r="Y7" s="56">
        <v>560</v>
      </c>
      <c r="Z7" s="56">
        <v>541</v>
      </c>
      <c r="AA7" s="56">
        <v>526</v>
      </c>
      <c r="AB7" s="56">
        <v>555</v>
      </c>
      <c r="AC7" s="56">
        <v>557</v>
      </c>
      <c r="AD7" s="56">
        <v>526</v>
      </c>
      <c r="AE7" s="132">
        <f>K7</f>
        <v>588</v>
      </c>
      <c r="AF7" s="55" t="s">
        <v>39</v>
      </c>
      <c r="AG7" s="64">
        <f>AVERAGE(W7:AD7)</f>
        <v>549.5</v>
      </c>
      <c r="AH7" s="45">
        <f>STDEV(W7:AD7)</f>
        <v>16.466416038192925</v>
      </c>
      <c r="AI7" s="329">
        <f>(AVERAGE(W5:X5))/AE5</f>
        <v>0.92389172224401728</v>
      </c>
      <c r="AJ7" s="331">
        <f>AG5/AE5</f>
        <v>0.87210670851314231</v>
      </c>
      <c r="AK7" s="333" t="s">
        <v>116</v>
      </c>
      <c r="AL7" s="325">
        <f>((AG6*100)/AE6)-100</f>
        <v>-15.119760479041915</v>
      </c>
      <c r="AM7" s="327" t="s">
        <v>40</v>
      </c>
      <c r="AN7" s="325">
        <f>((AG9*100)/AE9)-100</f>
        <v>-0.67301216987422663</v>
      </c>
    </row>
    <row r="8" spans="2:40" s="40" customFormat="1" ht="15" customHeight="1" thickBot="1">
      <c r="B8" s="57" t="s">
        <v>41</v>
      </c>
      <c r="C8" s="58">
        <f>C7/C6</f>
        <v>2.7113402061855671</v>
      </c>
      <c r="D8" s="58">
        <f t="shared" ref="D8:I8" si="0">D7/D6</f>
        <v>2.3755274261603376</v>
      </c>
      <c r="E8" s="58">
        <f t="shared" si="0"/>
        <v>2.7073170731707319</v>
      </c>
      <c r="F8" s="58">
        <f t="shared" si="0"/>
        <v>2.44</v>
      </c>
      <c r="G8" s="58">
        <f t="shared" si="0"/>
        <v>2.7142857142857144</v>
      </c>
      <c r="H8" s="59">
        <f t="shared" si="0"/>
        <v>2.3693693693693691</v>
      </c>
      <c r="I8" s="59">
        <f t="shared" si="0"/>
        <v>2.7107843137254903</v>
      </c>
      <c r="J8" s="59">
        <f t="shared" ref="J8" si="1">J7/J6</f>
        <v>2.9340659340659339</v>
      </c>
      <c r="K8" s="61">
        <f>SaltosSimples!K54</f>
        <v>2.6741071428571428</v>
      </c>
      <c r="L8" s="61" t="s">
        <v>42</v>
      </c>
      <c r="M8" s="66">
        <f>AVERAGE(C8:J8)</f>
        <v>2.6203362546203932</v>
      </c>
      <c r="N8" s="45">
        <f>STDEV(C8:J8)</f>
        <v>0.20238504703501109</v>
      </c>
      <c r="O8" s="330"/>
      <c r="P8" s="332"/>
      <c r="Q8" s="334"/>
      <c r="R8" s="326"/>
      <c r="S8" s="328"/>
      <c r="T8" s="326"/>
      <c r="V8" s="57" t="s">
        <v>41</v>
      </c>
      <c r="W8" s="58">
        <f t="shared" ref="W8:AB8" si="2">W7/W6</f>
        <v>3.0106951871657754</v>
      </c>
      <c r="X8" s="58">
        <f t="shared" si="2"/>
        <v>3.36094674556213</v>
      </c>
      <c r="Y8" s="58">
        <f t="shared" si="2"/>
        <v>2.9946524064171123</v>
      </c>
      <c r="Z8" s="58">
        <f t="shared" si="2"/>
        <v>2.6390243902439026</v>
      </c>
      <c r="AA8" s="58">
        <f t="shared" si="2"/>
        <v>2.9060773480662982</v>
      </c>
      <c r="AB8" s="59">
        <f t="shared" si="2"/>
        <v>2.7073170731707319</v>
      </c>
      <c r="AC8" s="59">
        <f t="shared" ref="AC8:AD8" si="3">AC7/AC6</f>
        <v>2.9627659574468086</v>
      </c>
      <c r="AD8" s="59">
        <f t="shared" si="3"/>
        <v>2.7684210526315791</v>
      </c>
      <c r="AE8" s="61">
        <f>K8</f>
        <v>2.6741071428571428</v>
      </c>
      <c r="AF8" s="61" t="s">
        <v>42</v>
      </c>
      <c r="AG8" s="66">
        <f>AVERAGE(W8:AD8)</f>
        <v>2.9187375200880421</v>
      </c>
      <c r="AH8" s="45">
        <f>STDEV(W8:AD8)</f>
        <v>0.22595832283774248</v>
      </c>
      <c r="AI8" s="330"/>
      <c r="AJ8" s="332"/>
      <c r="AK8" s="334"/>
      <c r="AL8" s="326"/>
      <c r="AM8" s="328"/>
      <c r="AN8" s="326"/>
    </row>
    <row r="9" spans="2:40" s="46" customFormat="1" ht="15" customHeight="1" thickBot="1">
      <c r="B9" s="60" t="s">
        <v>43</v>
      </c>
      <c r="C9" s="61">
        <f>((C5)*10)/C6</f>
        <v>1.7474226804123711</v>
      </c>
      <c r="D9" s="61">
        <f t="shared" ref="D9:I9" si="4">((D5)*10)/D6</f>
        <v>1.6413502109704641</v>
      </c>
      <c r="E9" s="61">
        <f t="shared" si="4"/>
        <v>1.8439024390243903</v>
      </c>
      <c r="F9" s="61">
        <f>((F5)*10)/F6</f>
        <v>1.6444444444444444</v>
      </c>
      <c r="G9" s="61">
        <f t="shared" si="4"/>
        <v>1.8325123152709359</v>
      </c>
      <c r="H9" s="61">
        <f>((H5)*10)/H6</f>
        <v>1.527027027027027</v>
      </c>
      <c r="I9" s="61">
        <f t="shared" si="4"/>
        <v>1.838235294117647</v>
      </c>
      <c r="J9" s="61">
        <f>((J5)*10)/J6</f>
        <v>1.9230769230769231</v>
      </c>
      <c r="K9" s="61">
        <f>SaltosSimples!K55</f>
        <v>1.9821428571428572</v>
      </c>
      <c r="L9" s="60" t="s">
        <v>43</v>
      </c>
      <c r="M9" s="131">
        <f>AVERAGE(C9:J9)</f>
        <v>1.7497464167930252</v>
      </c>
      <c r="N9" s="45">
        <f>STDEV(C9:J9)</f>
        <v>0.13418370426813733</v>
      </c>
      <c r="P9" s="320" t="s">
        <v>115</v>
      </c>
      <c r="Q9" s="321"/>
      <c r="R9" s="321"/>
      <c r="S9" s="321"/>
      <c r="T9" s="322"/>
      <c r="V9" s="60" t="s">
        <v>43</v>
      </c>
      <c r="W9" s="61">
        <f t="shared" ref="W9:AB9" si="5">((W5)*10)/W6</f>
        <v>2.0802139037433154</v>
      </c>
      <c r="X9" s="61">
        <f t="shared" si="5"/>
        <v>2.3431952662721893</v>
      </c>
      <c r="Y9" s="61">
        <f t="shared" si="5"/>
        <v>2.0534759358288772</v>
      </c>
      <c r="Z9" s="61">
        <f t="shared" si="5"/>
        <v>1.751219512195122</v>
      </c>
      <c r="AA9" s="61">
        <f t="shared" si="5"/>
        <v>1.8729281767955801</v>
      </c>
      <c r="AB9" s="61">
        <f t="shared" si="5"/>
        <v>1.8439024390243903</v>
      </c>
      <c r="AC9" s="61">
        <f t="shared" ref="AC9:AD9" si="6">((AC5)*10)/AC6</f>
        <v>2.021276595744681</v>
      </c>
      <c r="AD9" s="61">
        <f t="shared" si="6"/>
        <v>1.7842105263157895</v>
      </c>
      <c r="AE9" s="61">
        <f>K9</f>
        <v>1.9821428571428572</v>
      </c>
      <c r="AF9" s="60" t="s">
        <v>43</v>
      </c>
      <c r="AG9" s="131">
        <f>AVERAGE(W9:AD9)</f>
        <v>1.9688027944899931</v>
      </c>
      <c r="AH9" s="45">
        <f>STDEV(W9:AD9)</f>
        <v>0.19592784028526589</v>
      </c>
      <c r="AJ9" s="320" t="s">
        <v>115</v>
      </c>
      <c r="AK9" s="321"/>
      <c r="AL9" s="321"/>
      <c r="AM9" s="321"/>
      <c r="AN9" s="322"/>
    </row>
    <row r="10" spans="2:40" ht="15" customHeight="1">
      <c r="AE10" s="48"/>
    </row>
    <row r="11" spans="2:40" ht="15" customHeight="1">
      <c r="B11" s="47"/>
      <c r="C11" s="48"/>
      <c r="D11" s="48"/>
      <c r="E11" s="48"/>
      <c r="F11" s="48"/>
      <c r="V11" s="47"/>
      <c r="W11" s="48"/>
      <c r="X11" s="48"/>
      <c r="Y11" s="48"/>
      <c r="Z11" s="48"/>
      <c r="AE11" s="48"/>
    </row>
    <row r="12" spans="2:40" ht="15" customHeight="1">
      <c r="B12" s="48"/>
      <c r="C12" s="48"/>
      <c r="D12" s="48"/>
      <c r="E12" s="48"/>
      <c r="F12" s="48"/>
      <c r="V12" s="48"/>
      <c r="W12" s="48"/>
      <c r="X12" s="48"/>
      <c r="Y12" s="48"/>
      <c r="Z12" s="48"/>
      <c r="AE12" s="48"/>
    </row>
    <row r="13" spans="2:40" ht="15" customHeight="1">
      <c r="B13" s="47"/>
      <c r="C13" s="48"/>
      <c r="D13" s="48"/>
      <c r="E13" s="48"/>
      <c r="F13" s="48"/>
      <c r="V13" s="47"/>
      <c r="W13" s="48"/>
      <c r="X13" s="48"/>
      <c r="Y13" s="48"/>
      <c r="Z13" s="48"/>
      <c r="AE13" s="48"/>
    </row>
    <row r="14" spans="2:40" ht="15" customHeight="1">
      <c r="B14" s="48"/>
      <c r="C14" s="48"/>
      <c r="D14" s="48"/>
      <c r="E14" s="48"/>
      <c r="F14" s="48"/>
      <c r="V14" s="48"/>
      <c r="W14" s="48"/>
      <c r="X14" s="48"/>
      <c r="Y14" s="48"/>
      <c r="Z14" s="48"/>
      <c r="AE14" s="48"/>
    </row>
    <row r="15" spans="2:40" ht="15" customHeight="1">
      <c r="AE15" s="48"/>
    </row>
    <row r="16" spans="2:40" ht="15" customHeight="1">
      <c r="AE16" s="48"/>
    </row>
    <row r="17" spans="2:40" ht="15" customHeight="1">
      <c r="AE17" s="48"/>
    </row>
    <row r="18" spans="2:40" ht="15" customHeight="1">
      <c r="AE18" s="48"/>
    </row>
    <row r="19" spans="2:40" ht="15" customHeight="1">
      <c r="AE19" s="48"/>
    </row>
    <row r="20" spans="2:40" ht="15" customHeight="1">
      <c r="B20" s="49"/>
      <c r="C20" s="49"/>
      <c r="D20" s="49"/>
      <c r="E20" s="49"/>
      <c r="F20" s="49"/>
      <c r="V20" s="49"/>
      <c r="W20" s="49"/>
      <c r="X20" s="49"/>
      <c r="Y20" s="49"/>
      <c r="Z20" s="49"/>
      <c r="AE20" s="48"/>
    </row>
    <row r="21" spans="2:40" ht="15" customHeight="1">
      <c r="B21" s="49"/>
      <c r="C21" s="49"/>
      <c r="D21" s="49"/>
      <c r="E21" s="50"/>
      <c r="F21" s="49"/>
      <c r="V21" s="49"/>
      <c r="W21" s="49"/>
      <c r="X21" s="49"/>
      <c r="Y21" s="50"/>
      <c r="Z21" s="49"/>
      <c r="AE21" s="48"/>
    </row>
    <row r="22" spans="2:40" ht="15" customHeight="1">
      <c r="B22" s="49"/>
      <c r="C22" s="49"/>
      <c r="D22" s="49"/>
      <c r="E22" s="50"/>
      <c r="F22" s="49"/>
      <c r="V22" s="49"/>
      <c r="W22" s="49"/>
      <c r="X22" s="49"/>
      <c r="Y22" s="50"/>
      <c r="Z22" s="49"/>
      <c r="AE22" s="48"/>
    </row>
    <row r="23" spans="2:40" ht="15" customHeight="1">
      <c r="B23" s="49"/>
      <c r="C23" s="50"/>
      <c r="D23" s="50"/>
      <c r="E23" s="50"/>
      <c r="F23" s="49"/>
      <c r="V23" s="49"/>
      <c r="W23" s="50"/>
      <c r="X23" s="50"/>
      <c r="Y23" s="50"/>
      <c r="Z23" s="49"/>
      <c r="AE23" s="48"/>
    </row>
    <row r="24" spans="2:40" ht="15" customHeight="1">
      <c r="B24" s="51"/>
      <c r="C24" s="49"/>
      <c r="D24" s="50"/>
      <c r="E24" s="50"/>
      <c r="F24" s="49"/>
      <c r="V24" s="51"/>
      <c r="W24" s="49"/>
      <c r="X24" s="50"/>
      <c r="Y24" s="50"/>
      <c r="Z24" s="49"/>
      <c r="AE24" s="48"/>
    </row>
    <row r="25" spans="2:40" ht="15" customHeight="1" thickBot="1">
      <c r="B25" s="49"/>
      <c r="C25" s="50"/>
      <c r="D25" s="49"/>
      <c r="E25" s="50"/>
      <c r="F25" s="49"/>
    </row>
    <row r="26" spans="2:40" ht="15" customHeight="1" thickBot="1">
      <c r="B26" s="345" t="s">
        <v>121</v>
      </c>
      <c r="C26" s="346"/>
      <c r="D26" s="346"/>
      <c r="E26" s="346"/>
      <c r="F26" s="346"/>
      <c r="G26" s="346"/>
      <c r="H26" s="346"/>
      <c r="I26" s="346"/>
      <c r="J26" s="346"/>
      <c r="K26" s="349" t="s">
        <v>143</v>
      </c>
      <c r="L26" s="40"/>
      <c r="M26" s="40"/>
      <c r="N26" s="40"/>
      <c r="O26" s="40"/>
      <c r="P26" s="335" t="s">
        <v>32</v>
      </c>
      <c r="Q26" s="336"/>
      <c r="R26" s="336"/>
      <c r="S26" s="336"/>
      <c r="T26" s="336"/>
      <c r="V26" s="345" t="s">
        <v>124</v>
      </c>
      <c r="W26" s="346"/>
      <c r="X26" s="346"/>
      <c r="Y26" s="346"/>
      <c r="Z26" s="346"/>
      <c r="AA26" s="346"/>
      <c r="AB26" s="346"/>
      <c r="AC26" s="346"/>
      <c r="AD26" s="346"/>
      <c r="AE26" s="349" t="s">
        <v>143</v>
      </c>
      <c r="AF26" s="40"/>
      <c r="AG26" s="40"/>
      <c r="AH26" s="40"/>
      <c r="AI26" s="40"/>
      <c r="AJ26" s="335" t="s">
        <v>32</v>
      </c>
      <c r="AK26" s="336"/>
      <c r="AL26" s="336"/>
      <c r="AM26" s="336"/>
      <c r="AN26" s="336"/>
    </row>
    <row r="27" spans="2:40" s="40" customFormat="1" ht="15" customHeight="1" thickBot="1">
      <c r="B27" s="347"/>
      <c r="C27" s="348"/>
      <c r="D27" s="348"/>
      <c r="E27" s="348"/>
      <c r="F27" s="348"/>
      <c r="G27" s="348"/>
      <c r="H27" s="348"/>
      <c r="I27" s="348"/>
      <c r="J27" s="348"/>
      <c r="K27" s="350"/>
      <c r="O27" s="133" t="s">
        <v>79</v>
      </c>
      <c r="P27" s="199" t="s">
        <v>37</v>
      </c>
      <c r="Q27" s="201"/>
      <c r="R27" s="202" t="s">
        <v>38</v>
      </c>
      <c r="S27" s="204"/>
      <c r="T27" s="60" t="s">
        <v>43</v>
      </c>
      <c r="V27" s="347"/>
      <c r="W27" s="348"/>
      <c r="X27" s="348"/>
      <c r="Y27" s="348"/>
      <c r="Z27" s="348"/>
      <c r="AA27" s="348"/>
      <c r="AB27" s="348"/>
      <c r="AC27" s="348"/>
      <c r="AD27" s="348"/>
      <c r="AE27" s="350"/>
      <c r="AI27" s="133" t="s">
        <v>79</v>
      </c>
      <c r="AJ27" s="338" t="s">
        <v>37</v>
      </c>
      <c r="AK27" s="339"/>
      <c r="AL27" s="202" t="s">
        <v>38</v>
      </c>
      <c r="AM27" s="204"/>
      <c r="AN27" s="60" t="s">
        <v>43</v>
      </c>
    </row>
    <row r="28" spans="2:40" s="40" customFormat="1" ht="15" customHeight="1" thickBot="1">
      <c r="B28" s="69" t="s">
        <v>33</v>
      </c>
      <c r="C28" s="55">
        <v>1</v>
      </c>
      <c r="D28" s="70">
        <v>2</v>
      </c>
      <c r="E28" s="55">
        <v>3</v>
      </c>
      <c r="F28" s="70">
        <v>4</v>
      </c>
      <c r="G28" s="55">
        <v>5</v>
      </c>
      <c r="H28" s="70">
        <v>6</v>
      </c>
      <c r="I28" s="55">
        <v>7</v>
      </c>
      <c r="J28" s="70">
        <v>8</v>
      </c>
      <c r="K28" s="351"/>
      <c r="L28" s="321" t="s">
        <v>35</v>
      </c>
      <c r="M28" s="322"/>
      <c r="N28" s="44" t="s">
        <v>36</v>
      </c>
      <c r="O28" s="120" t="s">
        <v>76</v>
      </c>
      <c r="P28" s="320" t="s">
        <v>119</v>
      </c>
      <c r="Q28" s="322"/>
      <c r="R28" s="320" t="s">
        <v>77</v>
      </c>
      <c r="S28" s="322"/>
      <c r="T28" s="44" t="s">
        <v>78</v>
      </c>
      <c r="V28" s="69" t="s">
        <v>33</v>
      </c>
      <c r="W28" s="55">
        <v>1</v>
      </c>
      <c r="X28" s="70">
        <v>2</v>
      </c>
      <c r="Y28" s="55">
        <v>3</v>
      </c>
      <c r="Z28" s="70">
        <v>4</v>
      </c>
      <c r="AA28" s="55">
        <v>5</v>
      </c>
      <c r="AB28" s="70">
        <v>6</v>
      </c>
      <c r="AC28" s="55">
        <v>7</v>
      </c>
      <c r="AD28" s="70">
        <v>8</v>
      </c>
      <c r="AE28" s="351"/>
      <c r="AF28" s="321" t="s">
        <v>35</v>
      </c>
      <c r="AG28" s="322"/>
      <c r="AH28" s="44" t="s">
        <v>36</v>
      </c>
      <c r="AI28" s="120" t="s">
        <v>76</v>
      </c>
      <c r="AJ28" s="320" t="s">
        <v>119</v>
      </c>
      <c r="AK28" s="322"/>
      <c r="AL28" s="320" t="s">
        <v>77</v>
      </c>
      <c r="AM28" s="322"/>
      <c r="AN28" s="44" t="s">
        <v>78</v>
      </c>
    </row>
    <row r="29" spans="2:40" s="40" customFormat="1" ht="15" customHeight="1" thickBot="1">
      <c r="B29" s="67" t="s">
        <v>37</v>
      </c>
      <c r="C29" s="68">
        <v>39.299999999999997</v>
      </c>
      <c r="D29" s="68">
        <v>40.1</v>
      </c>
      <c r="E29" s="68">
        <v>36.4</v>
      </c>
      <c r="F29" s="68">
        <v>42.2</v>
      </c>
      <c r="G29" s="68">
        <v>37.5</v>
      </c>
      <c r="H29" s="68">
        <v>36.4</v>
      </c>
      <c r="I29" s="68">
        <v>39</v>
      </c>
      <c r="J29" s="68">
        <v>38.4</v>
      </c>
      <c r="K29" s="166">
        <f>K5</f>
        <v>42.483333333333334</v>
      </c>
      <c r="L29" s="67" t="s">
        <v>37</v>
      </c>
      <c r="M29" s="63">
        <f>AVERAGE(C29:J29)</f>
        <v>38.662499999999994</v>
      </c>
      <c r="N29" s="45">
        <f>STDEV(C29:J29)</f>
        <v>1.9551671466728762</v>
      </c>
      <c r="O29" s="323">
        <f>(AVERAGE(C29:D29))-K29</f>
        <v>-2.7833333333333314</v>
      </c>
      <c r="P29" s="325">
        <f>((M29*100)/K29)-100</f>
        <v>-8.9937230286386978</v>
      </c>
      <c r="Q29" s="327" t="s">
        <v>40</v>
      </c>
      <c r="R29" s="340">
        <f>M30-K30</f>
        <v>-39.541666666666657</v>
      </c>
      <c r="S29" s="327" t="s">
        <v>80</v>
      </c>
      <c r="T29" s="340">
        <f>M33-K33</f>
        <v>0.15874321906816435</v>
      </c>
      <c r="V29" s="67" t="s">
        <v>37</v>
      </c>
      <c r="W29" s="68">
        <v>35</v>
      </c>
      <c r="X29" s="68">
        <v>44.3</v>
      </c>
      <c r="Y29" s="68">
        <v>43.8</v>
      </c>
      <c r="Z29" s="68">
        <v>40.5</v>
      </c>
      <c r="AA29" s="68">
        <v>38.9</v>
      </c>
      <c r="AB29" s="68">
        <v>43.7</v>
      </c>
      <c r="AC29" s="68">
        <v>40.799999999999997</v>
      </c>
      <c r="AD29" s="68">
        <v>40.4</v>
      </c>
      <c r="AE29" s="166">
        <f>K5</f>
        <v>42.483333333333334</v>
      </c>
      <c r="AF29" s="67" t="s">
        <v>37</v>
      </c>
      <c r="AG29" s="63">
        <f>AVERAGE(W29:AD29)</f>
        <v>40.924999999999997</v>
      </c>
      <c r="AH29" s="45">
        <f>STDEV(W29:AD29)</f>
        <v>3.0945805162297537</v>
      </c>
      <c r="AI29" s="323">
        <f>(AVERAGE(W29:X29))-AE29</f>
        <v>-2.8333333333333357</v>
      </c>
      <c r="AJ29" s="325">
        <f>((AG29*100)/AE29)-100</f>
        <v>-3.6681051392703097</v>
      </c>
      <c r="AK29" s="327" t="s">
        <v>40</v>
      </c>
      <c r="AL29" s="340">
        <f>AG30-AE30</f>
        <v>-34.166666666666657</v>
      </c>
      <c r="AM29" s="327" t="s">
        <v>80</v>
      </c>
      <c r="AN29" s="340">
        <f>AG33-AE33</f>
        <v>0.20720307530058246</v>
      </c>
    </row>
    <row r="30" spans="2:40" s="40" customFormat="1" ht="15" customHeight="1" thickBot="1">
      <c r="B30" s="53" t="s">
        <v>38</v>
      </c>
      <c r="C30" s="54">
        <v>172</v>
      </c>
      <c r="D30" s="54">
        <v>220</v>
      </c>
      <c r="E30" s="54">
        <v>195</v>
      </c>
      <c r="F30" s="54">
        <v>202</v>
      </c>
      <c r="G30" s="54">
        <v>174</v>
      </c>
      <c r="H30" s="54">
        <v>192</v>
      </c>
      <c r="I30" s="54">
        <v>146</v>
      </c>
      <c r="J30" s="54">
        <v>164</v>
      </c>
      <c r="K30" s="187">
        <f>K6</f>
        <v>222.66666666666666</v>
      </c>
      <c r="L30" s="53" t="s">
        <v>38</v>
      </c>
      <c r="M30" s="65">
        <f>AVERAGE(C30:J30)</f>
        <v>183.125</v>
      </c>
      <c r="N30" s="45">
        <f>STDEV(C30:J30)</f>
        <v>23.564122244269086</v>
      </c>
      <c r="O30" s="324"/>
      <c r="P30" s="326"/>
      <c r="Q30" s="328"/>
      <c r="R30" s="341"/>
      <c r="S30" s="328"/>
      <c r="T30" s="341"/>
      <c r="V30" s="53" t="s">
        <v>38</v>
      </c>
      <c r="W30" s="54">
        <v>205</v>
      </c>
      <c r="X30" s="54">
        <v>179</v>
      </c>
      <c r="Y30" s="54">
        <v>180</v>
      </c>
      <c r="Z30" s="54">
        <v>173</v>
      </c>
      <c r="AA30" s="54">
        <v>208</v>
      </c>
      <c r="AB30" s="54">
        <v>174</v>
      </c>
      <c r="AC30" s="54">
        <v>191</v>
      </c>
      <c r="AD30" s="54">
        <v>198</v>
      </c>
      <c r="AE30" s="187">
        <f>K6</f>
        <v>222.66666666666666</v>
      </c>
      <c r="AF30" s="53" t="s">
        <v>38</v>
      </c>
      <c r="AG30" s="65">
        <f>AVERAGE(W30:AD30)</f>
        <v>188.5</v>
      </c>
      <c r="AH30" s="45">
        <f>STDEV(W30:AD30)</f>
        <v>13.948886284267592</v>
      </c>
      <c r="AI30" s="324"/>
      <c r="AJ30" s="326"/>
      <c r="AK30" s="328"/>
      <c r="AL30" s="341"/>
      <c r="AM30" s="328"/>
      <c r="AN30" s="341"/>
    </row>
    <row r="31" spans="2:40" s="40" customFormat="1" ht="15" customHeight="1" thickBot="1">
      <c r="B31" s="55" t="s">
        <v>39</v>
      </c>
      <c r="C31" s="56">
        <v>566</v>
      </c>
      <c r="D31" s="56">
        <v>572</v>
      </c>
      <c r="E31" s="56">
        <v>545</v>
      </c>
      <c r="F31" s="56">
        <v>587</v>
      </c>
      <c r="G31" s="56">
        <v>553</v>
      </c>
      <c r="H31" s="56">
        <v>545</v>
      </c>
      <c r="I31" s="56">
        <v>564</v>
      </c>
      <c r="J31" s="56">
        <v>560</v>
      </c>
      <c r="K31" s="132">
        <f>K7</f>
        <v>588</v>
      </c>
      <c r="L31" s="55" t="s">
        <v>39</v>
      </c>
      <c r="M31" s="64">
        <f>AVERAGE(C31:J31)</f>
        <v>561.5</v>
      </c>
      <c r="N31" s="45">
        <f>STDEV(C31:J31)</f>
        <v>14.172407800269609</v>
      </c>
      <c r="O31" s="329">
        <f>(AVERAGE(C29:D29))/K29</f>
        <v>0.93448411141624166</v>
      </c>
      <c r="P31" s="331">
        <f>M29/K29</f>
        <v>0.910062769713613</v>
      </c>
      <c r="Q31" s="333" t="s">
        <v>116</v>
      </c>
      <c r="R31" s="325">
        <f>((M30*100)/K30)-100</f>
        <v>-17.758233532934128</v>
      </c>
      <c r="S31" s="327" t="s">
        <v>40</v>
      </c>
      <c r="T31" s="325">
        <f>((M33*100)/K33)-100</f>
        <v>8.0086669079434216</v>
      </c>
      <c r="V31" s="55" t="s">
        <v>39</v>
      </c>
      <c r="W31" s="56">
        <v>534</v>
      </c>
      <c r="X31" s="56">
        <v>601</v>
      </c>
      <c r="Y31" s="56">
        <v>598</v>
      </c>
      <c r="Z31" s="56">
        <v>575</v>
      </c>
      <c r="AA31" s="56">
        <v>563</v>
      </c>
      <c r="AB31" s="56">
        <v>597</v>
      </c>
      <c r="AC31" s="56">
        <v>577</v>
      </c>
      <c r="AD31" s="56">
        <v>574</v>
      </c>
      <c r="AE31" s="132">
        <f>K7</f>
        <v>588</v>
      </c>
      <c r="AF31" s="55" t="s">
        <v>39</v>
      </c>
      <c r="AG31" s="64">
        <f>AVERAGE(W31:AD31)</f>
        <v>577.375</v>
      </c>
      <c r="AH31" s="45">
        <f>STDEV(W31:AD31)</f>
        <v>22.277070210035635</v>
      </c>
      <c r="AI31" s="329">
        <f>(AVERAGE(W29:X29))/AE29</f>
        <v>0.93330717928599449</v>
      </c>
      <c r="AJ31" s="331">
        <f>AG29/AE29</f>
        <v>0.96331894860729694</v>
      </c>
      <c r="AK31" s="333" t="s">
        <v>116</v>
      </c>
      <c r="AL31" s="325">
        <f>((AG30*100)/AE30)-100</f>
        <v>-15.344311377245504</v>
      </c>
      <c r="AM31" s="327" t="s">
        <v>40</v>
      </c>
      <c r="AN31" s="325">
        <f>((AG33*100)/AE33)-100</f>
        <v>10.453488483632995</v>
      </c>
    </row>
    <row r="32" spans="2:40" s="40" customFormat="1" ht="15" customHeight="1" thickBot="1">
      <c r="B32" s="57" t="s">
        <v>41</v>
      </c>
      <c r="C32" s="58">
        <f t="shared" ref="C32:I32" si="7">C31/C30</f>
        <v>3.2906976744186047</v>
      </c>
      <c r="D32" s="58">
        <f t="shared" si="7"/>
        <v>2.6</v>
      </c>
      <c r="E32" s="58">
        <f t="shared" si="7"/>
        <v>2.7948717948717947</v>
      </c>
      <c r="F32" s="58">
        <f t="shared" si="7"/>
        <v>2.9059405940594059</v>
      </c>
      <c r="G32" s="58">
        <f t="shared" si="7"/>
        <v>3.1781609195402298</v>
      </c>
      <c r="H32" s="59">
        <f t="shared" si="7"/>
        <v>2.8385416666666665</v>
      </c>
      <c r="I32" s="59">
        <f t="shared" si="7"/>
        <v>3.8630136986301369</v>
      </c>
      <c r="J32" s="59">
        <f t="shared" ref="J32" si="8">J31/J30</f>
        <v>3.4146341463414633</v>
      </c>
      <c r="K32" s="61">
        <f>K8</f>
        <v>2.6741071428571428</v>
      </c>
      <c r="L32" s="61" t="s">
        <v>42</v>
      </c>
      <c r="M32" s="66">
        <f>AVERAGE(C32:J32)</f>
        <v>3.1107325618160377</v>
      </c>
      <c r="N32" s="45">
        <f>STDEV(C32:J32)</f>
        <v>0.40915601535642598</v>
      </c>
      <c r="O32" s="330"/>
      <c r="P32" s="332"/>
      <c r="Q32" s="334"/>
      <c r="R32" s="326"/>
      <c r="S32" s="328"/>
      <c r="T32" s="326"/>
      <c r="V32" s="57" t="s">
        <v>41</v>
      </c>
      <c r="W32" s="58">
        <f t="shared" ref="W32:AB32" si="9">W31/W30</f>
        <v>2.6048780487804879</v>
      </c>
      <c r="X32" s="58">
        <f t="shared" si="9"/>
        <v>3.3575418994413408</v>
      </c>
      <c r="Y32" s="58">
        <f t="shared" si="9"/>
        <v>3.3222222222222224</v>
      </c>
      <c r="Z32" s="58">
        <f t="shared" si="9"/>
        <v>3.3236994219653178</v>
      </c>
      <c r="AA32" s="58">
        <f t="shared" si="9"/>
        <v>2.7067307692307692</v>
      </c>
      <c r="AB32" s="59">
        <f t="shared" si="9"/>
        <v>3.4310344827586206</v>
      </c>
      <c r="AC32" s="59">
        <f t="shared" ref="AC32:AD32" si="10">AC31/AC30</f>
        <v>3.0209424083769632</v>
      </c>
      <c r="AD32" s="59">
        <f t="shared" si="10"/>
        <v>2.8989898989898988</v>
      </c>
      <c r="AE32" s="61">
        <f>K8</f>
        <v>2.6741071428571428</v>
      </c>
      <c r="AF32" s="61" t="s">
        <v>42</v>
      </c>
      <c r="AG32" s="66">
        <f>AVERAGE(W32:AD32)</f>
        <v>3.0832548939707025</v>
      </c>
      <c r="AH32" s="45">
        <f>STDEV(W32:AD32)</f>
        <v>0.32061419082825959</v>
      </c>
      <c r="AI32" s="330"/>
      <c r="AJ32" s="332"/>
      <c r="AK32" s="334"/>
      <c r="AL32" s="326"/>
      <c r="AM32" s="328"/>
      <c r="AN32" s="326"/>
    </row>
    <row r="33" spans="2:40" s="46" customFormat="1" ht="15" customHeight="1" thickBot="1">
      <c r="B33" s="60" t="s">
        <v>43</v>
      </c>
      <c r="C33" s="61">
        <f t="shared" ref="C33:I33" si="11">((C29)*10)/C30</f>
        <v>2.2848837209302326</v>
      </c>
      <c r="D33" s="61">
        <f t="shared" si="11"/>
        <v>1.8227272727272728</v>
      </c>
      <c r="E33" s="61">
        <f t="shared" si="11"/>
        <v>1.8666666666666667</v>
      </c>
      <c r="F33" s="61">
        <f t="shared" si="11"/>
        <v>2.0891089108910892</v>
      </c>
      <c r="G33" s="61">
        <f t="shared" si="11"/>
        <v>2.1551724137931036</v>
      </c>
      <c r="H33" s="61">
        <f t="shared" si="11"/>
        <v>1.8958333333333333</v>
      </c>
      <c r="I33" s="61">
        <f t="shared" si="11"/>
        <v>2.6712328767123288</v>
      </c>
      <c r="J33" s="61">
        <f t="shared" ref="J33" si="12">((J29)*10)/J30</f>
        <v>2.3414634146341462</v>
      </c>
      <c r="K33" s="61">
        <f>K9</f>
        <v>1.9821428571428572</v>
      </c>
      <c r="L33" s="60" t="s">
        <v>43</v>
      </c>
      <c r="M33" s="131">
        <f>AVERAGE(C33:J33)</f>
        <v>2.1408860762110216</v>
      </c>
      <c r="N33" s="45">
        <f>STDEV(C33:J33)</f>
        <v>0.28824380777950032</v>
      </c>
      <c r="P33" s="320" t="s">
        <v>115</v>
      </c>
      <c r="Q33" s="321"/>
      <c r="R33" s="321"/>
      <c r="S33" s="321"/>
      <c r="T33" s="322"/>
      <c r="V33" s="60" t="s">
        <v>43</v>
      </c>
      <c r="W33" s="61">
        <f t="shared" ref="W33:AB33" si="13">((W29)*10)/W30</f>
        <v>1.7073170731707317</v>
      </c>
      <c r="X33" s="61">
        <f t="shared" si="13"/>
        <v>2.4748603351955309</v>
      </c>
      <c r="Y33" s="61">
        <f t="shared" si="13"/>
        <v>2.4333333333333331</v>
      </c>
      <c r="Z33" s="61">
        <f t="shared" si="13"/>
        <v>2.3410404624277459</v>
      </c>
      <c r="AA33" s="61">
        <f t="shared" si="13"/>
        <v>1.8701923076923077</v>
      </c>
      <c r="AB33" s="61">
        <f t="shared" si="13"/>
        <v>2.5114942528735633</v>
      </c>
      <c r="AC33" s="61">
        <f t="shared" ref="AC33:AD33" si="14">((AC29)*10)/AC30</f>
        <v>2.1361256544502618</v>
      </c>
      <c r="AD33" s="61">
        <f t="shared" si="14"/>
        <v>2.0404040404040402</v>
      </c>
      <c r="AE33" s="61">
        <f>K9</f>
        <v>1.9821428571428572</v>
      </c>
      <c r="AF33" s="60" t="s">
        <v>43</v>
      </c>
      <c r="AG33" s="131">
        <f>AVERAGE(W33:AD33)</f>
        <v>2.1893459324434397</v>
      </c>
      <c r="AH33" s="45">
        <f>STDEV(W33:AD33)</f>
        <v>0.29930062271723373</v>
      </c>
      <c r="AJ33" s="320" t="s">
        <v>115</v>
      </c>
      <c r="AK33" s="321"/>
      <c r="AL33" s="321"/>
      <c r="AM33" s="321"/>
      <c r="AN33" s="322"/>
    </row>
    <row r="34" spans="2:40" ht="15" customHeight="1">
      <c r="AE34" s="48"/>
    </row>
    <row r="35" spans="2:40" ht="15" customHeight="1">
      <c r="B35" s="47"/>
      <c r="C35" s="48"/>
      <c r="D35" s="48"/>
      <c r="E35" s="48"/>
      <c r="F35" s="48"/>
      <c r="V35" s="47"/>
      <c r="W35" s="48"/>
      <c r="X35" s="48"/>
      <c r="Y35" s="48"/>
      <c r="Z35" s="48"/>
      <c r="AE35" s="48"/>
    </row>
    <row r="36" spans="2:40" ht="15" customHeight="1">
      <c r="B36" s="48"/>
      <c r="C36" s="48"/>
      <c r="D36" s="48"/>
      <c r="E36" s="48"/>
      <c r="F36" s="48"/>
      <c r="V36" s="48"/>
      <c r="W36" s="48"/>
      <c r="X36" s="48"/>
      <c r="Y36" s="48"/>
      <c r="Z36" s="48"/>
      <c r="AE36" s="48"/>
    </row>
    <row r="37" spans="2:40" ht="15" customHeight="1">
      <c r="B37" s="47"/>
      <c r="C37" s="48"/>
      <c r="D37" s="48"/>
      <c r="E37" s="48"/>
      <c r="F37" s="48"/>
      <c r="V37" s="47"/>
      <c r="W37" s="48"/>
      <c r="X37" s="48"/>
      <c r="Y37" s="48"/>
      <c r="Z37" s="48"/>
      <c r="AE37" s="48"/>
    </row>
    <row r="38" spans="2:40" ht="15" customHeight="1">
      <c r="B38" s="48"/>
      <c r="C38" s="48"/>
      <c r="D38" s="48"/>
      <c r="E38" s="48"/>
      <c r="F38" s="48"/>
      <c r="V38" s="48"/>
      <c r="W38" s="48"/>
      <c r="X38" s="48"/>
      <c r="Y38" s="48"/>
      <c r="Z38" s="48"/>
      <c r="AE38" s="48"/>
    </row>
    <row r="39" spans="2:40" ht="15" customHeight="1">
      <c r="AE39" s="48"/>
    </row>
    <row r="40" spans="2:40" ht="15" customHeight="1">
      <c r="AE40" s="48"/>
    </row>
    <row r="41" spans="2:40" ht="15" customHeight="1">
      <c r="AE41" s="48"/>
    </row>
    <row r="42" spans="2:40" ht="15" customHeight="1">
      <c r="AE42" s="48"/>
    </row>
    <row r="43" spans="2:40" ht="15" customHeight="1">
      <c r="AE43" s="48"/>
    </row>
    <row r="44" spans="2:40" ht="15" customHeight="1">
      <c r="B44" s="49"/>
      <c r="C44" s="49"/>
      <c r="D44" s="49"/>
      <c r="E44" s="49"/>
      <c r="F44" s="49"/>
      <c r="V44" s="49"/>
      <c r="W44" s="49"/>
      <c r="X44" s="49"/>
      <c r="Y44" s="49"/>
      <c r="Z44" s="49"/>
      <c r="AE44" s="48"/>
    </row>
    <row r="45" spans="2:40" ht="15" customHeight="1">
      <c r="B45" s="49"/>
      <c r="C45" s="49"/>
      <c r="D45" s="49"/>
      <c r="E45" s="50"/>
      <c r="F45" s="49"/>
      <c r="V45" s="49"/>
      <c r="W45" s="49"/>
      <c r="X45" s="49"/>
      <c r="Y45" s="50"/>
      <c r="Z45" s="49"/>
      <c r="AE45" s="48"/>
    </row>
    <row r="46" spans="2:40" ht="15" customHeight="1">
      <c r="B46" s="49"/>
      <c r="C46" s="49"/>
      <c r="D46" s="49"/>
      <c r="E46" s="50"/>
      <c r="F46" s="49"/>
      <c r="V46" s="49"/>
      <c r="W46" s="49"/>
      <c r="X46" s="49"/>
      <c r="Y46" s="50"/>
      <c r="Z46" s="49"/>
      <c r="AE46" s="48"/>
    </row>
    <row r="47" spans="2:40" ht="15" customHeight="1">
      <c r="B47" s="49"/>
      <c r="C47" s="50"/>
      <c r="D47" s="50"/>
      <c r="E47" s="50"/>
      <c r="F47" s="49"/>
      <c r="V47" s="49"/>
      <c r="W47" s="50"/>
      <c r="X47" s="50"/>
      <c r="Y47" s="50"/>
      <c r="Z47" s="49"/>
      <c r="AE47" s="48"/>
    </row>
    <row r="48" spans="2:40" ht="15" customHeight="1">
      <c r="B48" s="51"/>
      <c r="C48" s="49"/>
      <c r="D48" s="50"/>
      <c r="E48" s="50"/>
      <c r="F48" s="49"/>
      <c r="V48" s="51"/>
      <c r="W48" s="49"/>
      <c r="X48" s="50"/>
      <c r="Y48" s="50"/>
      <c r="Z48" s="49"/>
      <c r="AE48" s="48"/>
    </row>
    <row r="49" spans="2:40" ht="15" customHeight="1" thickBot="1">
      <c r="B49" s="49"/>
      <c r="C49" s="50"/>
      <c r="D49" s="49"/>
      <c r="E49" s="50"/>
      <c r="F49" s="49"/>
    </row>
    <row r="50" spans="2:40" s="40" customFormat="1" ht="15" customHeight="1" thickBot="1">
      <c r="B50" s="345" t="s">
        <v>122</v>
      </c>
      <c r="C50" s="346"/>
      <c r="D50" s="346"/>
      <c r="E50" s="346"/>
      <c r="F50" s="346"/>
      <c r="G50" s="346"/>
      <c r="H50" s="346"/>
      <c r="I50" s="346"/>
      <c r="J50" s="346"/>
      <c r="K50" s="349" t="s">
        <v>143</v>
      </c>
      <c r="P50" s="335" t="s">
        <v>32</v>
      </c>
      <c r="Q50" s="336"/>
      <c r="R50" s="336"/>
      <c r="S50" s="336"/>
      <c r="T50" s="336"/>
      <c r="V50" s="345" t="s">
        <v>125</v>
      </c>
      <c r="W50" s="346"/>
      <c r="X50" s="346"/>
      <c r="Y50" s="346"/>
      <c r="Z50" s="346"/>
      <c r="AA50" s="346"/>
      <c r="AB50" s="346"/>
      <c r="AC50" s="346"/>
      <c r="AD50" s="346"/>
      <c r="AE50" s="349" t="s">
        <v>143</v>
      </c>
      <c r="AJ50" s="335" t="s">
        <v>32</v>
      </c>
      <c r="AK50" s="336"/>
      <c r="AL50" s="336"/>
      <c r="AM50" s="336"/>
      <c r="AN50" s="336"/>
    </row>
    <row r="51" spans="2:40" s="40" customFormat="1" ht="15" customHeight="1" thickBot="1">
      <c r="B51" s="347"/>
      <c r="C51" s="348"/>
      <c r="D51" s="348"/>
      <c r="E51" s="348"/>
      <c r="F51" s="348"/>
      <c r="G51" s="348"/>
      <c r="H51" s="348"/>
      <c r="I51" s="348"/>
      <c r="J51" s="348"/>
      <c r="K51" s="350"/>
      <c r="O51" s="133" t="s">
        <v>79</v>
      </c>
      <c r="P51" s="338" t="s">
        <v>37</v>
      </c>
      <c r="Q51" s="339"/>
      <c r="R51" s="202" t="s">
        <v>38</v>
      </c>
      <c r="S51" s="204"/>
      <c r="T51" s="60" t="s">
        <v>43</v>
      </c>
      <c r="V51" s="347"/>
      <c r="W51" s="348"/>
      <c r="X51" s="348"/>
      <c r="Y51" s="348"/>
      <c r="Z51" s="348"/>
      <c r="AA51" s="348"/>
      <c r="AB51" s="348"/>
      <c r="AC51" s="348"/>
      <c r="AD51" s="348"/>
      <c r="AE51" s="350"/>
      <c r="AI51" s="133" t="s">
        <v>79</v>
      </c>
      <c r="AJ51" s="338" t="s">
        <v>37</v>
      </c>
      <c r="AK51" s="339"/>
      <c r="AL51" s="202" t="s">
        <v>38</v>
      </c>
      <c r="AM51" s="204"/>
      <c r="AN51" s="60" t="s">
        <v>43</v>
      </c>
    </row>
    <row r="52" spans="2:40" s="40" customFormat="1" ht="15" customHeight="1" thickBot="1">
      <c r="B52" s="69" t="s">
        <v>33</v>
      </c>
      <c r="C52" s="55">
        <v>1</v>
      </c>
      <c r="D52" s="70">
        <v>2</v>
      </c>
      <c r="E52" s="55">
        <v>3</v>
      </c>
      <c r="F52" s="70">
        <v>4</v>
      </c>
      <c r="G52" s="55">
        <v>5</v>
      </c>
      <c r="H52" s="70">
        <v>6</v>
      </c>
      <c r="I52" s="55">
        <v>7</v>
      </c>
      <c r="J52" s="70">
        <v>8</v>
      </c>
      <c r="K52" s="351"/>
      <c r="L52" s="320" t="s">
        <v>35</v>
      </c>
      <c r="M52" s="322"/>
      <c r="N52" s="44" t="s">
        <v>36</v>
      </c>
      <c r="O52" s="120" t="s">
        <v>76</v>
      </c>
      <c r="P52" s="320" t="s">
        <v>119</v>
      </c>
      <c r="Q52" s="322"/>
      <c r="R52" s="320" t="s">
        <v>77</v>
      </c>
      <c r="S52" s="322"/>
      <c r="T52" s="44" t="s">
        <v>78</v>
      </c>
      <c r="V52" s="69" t="s">
        <v>33</v>
      </c>
      <c r="W52" s="55">
        <v>1</v>
      </c>
      <c r="X52" s="70">
        <v>2</v>
      </c>
      <c r="Y52" s="55">
        <v>3</v>
      </c>
      <c r="Z52" s="70">
        <v>4</v>
      </c>
      <c r="AA52" s="55">
        <v>5</v>
      </c>
      <c r="AB52" s="70">
        <v>6</v>
      </c>
      <c r="AC52" s="55">
        <v>7</v>
      </c>
      <c r="AD52" s="70">
        <v>8</v>
      </c>
      <c r="AE52" s="351"/>
      <c r="AF52" s="321" t="s">
        <v>35</v>
      </c>
      <c r="AG52" s="322"/>
      <c r="AH52" s="44" t="s">
        <v>36</v>
      </c>
      <c r="AI52" s="120" t="s">
        <v>76</v>
      </c>
      <c r="AJ52" s="320" t="s">
        <v>119</v>
      </c>
      <c r="AK52" s="322"/>
      <c r="AL52" s="320" t="s">
        <v>77</v>
      </c>
      <c r="AM52" s="322"/>
      <c r="AN52" s="44" t="s">
        <v>78</v>
      </c>
    </row>
    <row r="53" spans="2:40" s="40" customFormat="1" ht="15" customHeight="1" thickBot="1">
      <c r="B53" s="67" t="s">
        <v>37</v>
      </c>
      <c r="C53" s="68">
        <v>37.799999999999997</v>
      </c>
      <c r="D53" s="68">
        <v>43.8</v>
      </c>
      <c r="E53" s="68">
        <v>42</v>
      </c>
      <c r="F53" s="68">
        <v>38.700000000000003</v>
      </c>
      <c r="G53" s="68">
        <v>38.9</v>
      </c>
      <c r="H53" s="68">
        <v>43.4</v>
      </c>
      <c r="I53" s="68">
        <v>42.1</v>
      </c>
      <c r="J53" s="68">
        <v>40</v>
      </c>
      <c r="K53" s="166">
        <f>K5</f>
        <v>42.483333333333334</v>
      </c>
      <c r="L53" s="67" t="s">
        <v>37</v>
      </c>
      <c r="M53" s="63">
        <f>AVERAGE(C53:J53)</f>
        <v>40.837500000000006</v>
      </c>
      <c r="N53" s="45">
        <f>STDEV(C53:J53)</f>
        <v>2.284692852129333</v>
      </c>
      <c r="O53" s="323">
        <f>(AVERAGE(C53:D53))-K53</f>
        <v>-1.6833333333333371</v>
      </c>
      <c r="P53" s="325">
        <f>((M53*100)/K53)-100</f>
        <v>-3.8740682620635454</v>
      </c>
      <c r="Q53" s="327" t="s">
        <v>40</v>
      </c>
      <c r="R53" s="340">
        <f>M54-K54</f>
        <v>-22.541666666666657</v>
      </c>
      <c r="S53" s="327" t="s">
        <v>80</v>
      </c>
      <c r="T53" s="340">
        <f>M57-K57</f>
        <v>8.2921078656372771E-2</v>
      </c>
      <c r="V53" s="67" t="s">
        <v>37</v>
      </c>
      <c r="W53" s="68">
        <v>41.1</v>
      </c>
      <c r="X53" s="68">
        <v>39</v>
      </c>
      <c r="Y53" s="68">
        <v>37.200000000000003</v>
      </c>
      <c r="Z53" s="68">
        <v>38</v>
      </c>
      <c r="AA53" s="68">
        <v>40</v>
      </c>
      <c r="AB53" s="68">
        <v>35.200000000000003</v>
      </c>
      <c r="AC53" s="68">
        <v>37.6</v>
      </c>
      <c r="AD53" s="68">
        <v>37.200000000000003</v>
      </c>
      <c r="AE53" s="166">
        <f>K5</f>
        <v>42.483333333333334</v>
      </c>
      <c r="AF53" s="67" t="s">
        <v>37</v>
      </c>
      <c r="AG53" s="63">
        <f>AVERAGE(W53:AD53)</f>
        <v>38.162500000000001</v>
      </c>
      <c r="AH53" s="45">
        <f>STDEV(W53:AD53)</f>
        <v>1.8392059622099006</v>
      </c>
      <c r="AI53" s="323">
        <f>(AVERAGE(W53:X53))-AE53</f>
        <v>-2.4333333333333371</v>
      </c>
      <c r="AJ53" s="325">
        <f>((AG53*100)/AE53)-100</f>
        <v>-10.170655158885836</v>
      </c>
      <c r="AK53" s="327" t="s">
        <v>40</v>
      </c>
      <c r="AL53" s="340">
        <f>AG54-AE54</f>
        <v>-15.541666666666657</v>
      </c>
      <c r="AM53" s="327" t="s">
        <v>80</v>
      </c>
      <c r="AN53" s="340">
        <f>AG57-AE57</f>
        <v>-0.12579307595740352</v>
      </c>
    </row>
    <row r="54" spans="2:40" s="40" customFormat="1" ht="15" customHeight="1" thickBot="1">
      <c r="B54" s="53" t="s">
        <v>38</v>
      </c>
      <c r="C54" s="54">
        <v>221</v>
      </c>
      <c r="D54" s="54">
        <v>185</v>
      </c>
      <c r="E54" s="54">
        <v>208</v>
      </c>
      <c r="F54" s="54">
        <v>204</v>
      </c>
      <c r="G54" s="54">
        <v>225</v>
      </c>
      <c r="H54" s="54">
        <v>195</v>
      </c>
      <c r="I54" s="54">
        <v>165</v>
      </c>
      <c r="J54" s="54">
        <v>198</v>
      </c>
      <c r="K54" s="187">
        <f>K6</f>
        <v>222.66666666666666</v>
      </c>
      <c r="L54" s="53" t="s">
        <v>38</v>
      </c>
      <c r="M54" s="65">
        <f>AVERAGE(C54:J54)</f>
        <v>200.125</v>
      </c>
      <c r="N54" s="45">
        <f>STDEV(C54:J54)</f>
        <v>19.364455656102056</v>
      </c>
      <c r="O54" s="324"/>
      <c r="P54" s="326"/>
      <c r="Q54" s="328"/>
      <c r="R54" s="341"/>
      <c r="S54" s="328"/>
      <c r="T54" s="341"/>
      <c r="V54" s="53" t="s">
        <v>38</v>
      </c>
      <c r="W54" s="54">
        <v>208</v>
      </c>
      <c r="X54" s="54">
        <v>210</v>
      </c>
      <c r="Y54" s="54">
        <v>207</v>
      </c>
      <c r="Z54" s="54">
        <v>234</v>
      </c>
      <c r="AA54" s="54">
        <v>178</v>
      </c>
      <c r="AB54" s="54">
        <v>183</v>
      </c>
      <c r="AC54" s="54">
        <v>213</v>
      </c>
      <c r="AD54" s="54">
        <v>224</v>
      </c>
      <c r="AE54" s="187">
        <f>K6</f>
        <v>222.66666666666666</v>
      </c>
      <c r="AF54" s="53" t="s">
        <v>38</v>
      </c>
      <c r="AG54" s="65">
        <f>AVERAGE(W54:AD54)</f>
        <v>207.125</v>
      </c>
      <c r="AH54" s="45">
        <f>STDEV(W54:AD54)</f>
        <v>18.825799167252217</v>
      </c>
      <c r="AI54" s="324"/>
      <c r="AJ54" s="326"/>
      <c r="AK54" s="328"/>
      <c r="AL54" s="341"/>
      <c r="AM54" s="328"/>
      <c r="AN54" s="341"/>
    </row>
    <row r="55" spans="2:40" s="40" customFormat="1" ht="15" customHeight="1" thickBot="1">
      <c r="B55" s="55" t="s">
        <v>39</v>
      </c>
      <c r="C55" s="56">
        <v>555</v>
      </c>
      <c r="D55" s="56">
        <v>598</v>
      </c>
      <c r="E55" s="56">
        <v>585</v>
      </c>
      <c r="F55" s="56">
        <v>562</v>
      </c>
      <c r="G55" s="56">
        <v>563</v>
      </c>
      <c r="H55" s="56">
        <v>595</v>
      </c>
      <c r="I55" s="56">
        <v>586</v>
      </c>
      <c r="J55" s="56">
        <v>571</v>
      </c>
      <c r="K55" s="132">
        <f>K7</f>
        <v>588</v>
      </c>
      <c r="L55" s="55" t="s">
        <v>39</v>
      </c>
      <c r="M55" s="64">
        <f>AVERAGE(C55:J55)</f>
        <v>576.875</v>
      </c>
      <c r="N55" s="45">
        <f>STDEV(C55:J55)</f>
        <v>16.260710755859176</v>
      </c>
      <c r="O55" s="329">
        <f>(AVERAGE(C53:D53))/K53</f>
        <v>0.96037661828167897</v>
      </c>
      <c r="P55" s="331">
        <f>M53/K53</f>
        <v>0.96125931737936454</v>
      </c>
      <c r="Q55" s="333" t="s">
        <v>116</v>
      </c>
      <c r="R55" s="325">
        <f>((M54*100)/K54)-100</f>
        <v>-10.123502994011972</v>
      </c>
      <c r="S55" s="327" t="s">
        <v>40</v>
      </c>
      <c r="T55" s="325">
        <f>((M57*100)/K57)-100</f>
        <v>4.1834057700512375</v>
      </c>
      <c r="V55" s="55" t="s">
        <v>39</v>
      </c>
      <c r="W55" s="56">
        <v>579</v>
      </c>
      <c r="X55" s="56">
        <v>564</v>
      </c>
      <c r="Y55" s="56">
        <v>551</v>
      </c>
      <c r="Z55" s="56">
        <v>557</v>
      </c>
      <c r="AA55" s="56">
        <v>571</v>
      </c>
      <c r="AB55" s="56">
        <v>536</v>
      </c>
      <c r="AC55" s="56">
        <v>554</v>
      </c>
      <c r="AD55" s="56">
        <v>551</v>
      </c>
      <c r="AE55" s="132">
        <f>K7</f>
        <v>588</v>
      </c>
      <c r="AF55" s="55" t="s">
        <v>39</v>
      </c>
      <c r="AG55" s="64">
        <f>AVERAGE(W55:AD55)</f>
        <v>557.875</v>
      </c>
      <c r="AH55" s="45">
        <f>STDEV(W55:AD55)</f>
        <v>13.335639681480815</v>
      </c>
      <c r="AI55" s="329">
        <f>(AVERAGE(W53:X53))/AE53</f>
        <v>0.94272263632797171</v>
      </c>
      <c r="AJ55" s="331">
        <f>AG53/AE53</f>
        <v>0.89829344841114167</v>
      </c>
      <c r="AK55" s="333" t="s">
        <v>116</v>
      </c>
      <c r="AL55" s="325">
        <f>((AG54*100)/AE54)-100</f>
        <v>-6.9797904191616738</v>
      </c>
      <c r="AM55" s="327" t="s">
        <v>40</v>
      </c>
      <c r="AN55" s="325">
        <f>((AG57*100)/AE57)-100</f>
        <v>-6.3463173455987345</v>
      </c>
    </row>
    <row r="56" spans="2:40" s="46" customFormat="1" ht="15" customHeight="1" thickBot="1">
      <c r="B56" s="57" t="s">
        <v>41</v>
      </c>
      <c r="C56" s="58">
        <f t="shared" ref="C56:I56" si="15">C55/C54</f>
        <v>2.5113122171945701</v>
      </c>
      <c r="D56" s="58">
        <f t="shared" si="15"/>
        <v>3.2324324324324323</v>
      </c>
      <c r="E56" s="58">
        <f t="shared" si="15"/>
        <v>2.8125</v>
      </c>
      <c r="F56" s="58">
        <f t="shared" si="15"/>
        <v>2.7549019607843137</v>
      </c>
      <c r="G56" s="58">
        <f t="shared" ref="G56" si="16">G55/G54</f>
        <v>2.5022222222222221</v>
      </c>
      <c r="H56" s="59">
        <f t="shared" si="15"/>
        <v>3.0512820512820511</v>
      </c>
      <c r="I56" s="59">
        <f t="shared" si="15"/>
        <v>3.5515151515151517</v>
      </c>
      <c r="J56" s="59">
        <f t="shared" ref="J56" si="17">J55/J54</f>
        <v>2.8838383838383836</v>
      </c>
      <c r="K56" s="61">
        <f>K8</f>
        <v>2.6741071428571428</v>
      </c>
      <c r="L56" s="61" t="s">
        <v>42</v>
      </c>
      <c r="M56" s="66">
        <f>AVERAGE(C56:J56)</f>
        <v>2.9125005524086407</v>
      </c>
      <c r="N56" s="45">
        <f>STDEV(C56:J56)</f>
        <v>0.35755033714747492</v>
      </c>
      <c r="O56" s="330"/>
      <c r="P56" s="332"/>
      <c r="Q56" s="334"/>
      <c r="R56" s="326"/>
      <c r="S56" s="328"/>
      <c r="T56" s="326"/>
      <c r="V56" s="57" t="s">
        <v>41</v>
      </c>
      <c r="W56" s="58">
        <f t="shared" ref="W56:AC56" si="18">W55/W54</f>
        <v>2.7836538461538463</v>
      </c>
      <c r="X56" s="58">
        <f t="shared" si="18"/>
        <v>2.6857142857142855</v>
      </c>
      <c r="Y56" s="58">
        <f t="shared" si="18"/>
        <v>2.6618357487922704</v>
      </c>
      <c r="Z56" s="58">
        <f t="shared" si="18"/>
        <v>2.3803418803418803</v>
      </c>
      <c r="AA56" s="58">
        <f t="shared" si="18"/>
        <v>3.207865168539326</v>
      </c>
      <c r="AB56" s="59">
        <f t="shared" si="18"/>
        <v>2.9289617486338799</v>
      </c>
      <c r="AC56" s="59">
        <f t="shared" si="18"/>
        <v>2.60093896713615</v>
      </c>
      <c r="AD56" s="59">
        <f t="shared" ref="AD56" si="19">AD55/AD54</f>
        <v>2.4598214285714284</v>
      </c>
      <c r="AE56" s="61">
        <f>K8</f>
        <v>2.6741071428571428</v>
      </c>
      <c r="AF56" s="61" t="s">
        <v>42</v>
      </c>
      <c r="AG56" s="66">
        <f>AVERAGE(W56:AD56)</f>
        <v>2.7136416342353837</v>
      </c>
      <c r="AH56" s="45">
        <f>STDEV(W56:AD56)</f>
        <v>0.26381824474549742</v>
      </c>
      <c r="AI56" s="330"/>
      <c r="AJ56" s="332"/>
      <c r="AK56" s="334"/>
      <c r="AL56" s="326"/>
      <c r="AM56" s="328"/>
      <c r="AN56" s="326"/>
    </row>
    <row r="57" spans="2:40" ht="15" customHeight="1" thickBot="1">
      <c r="B57" s="60" t="s">
        <v>43</v>
      </c>
      <c r="C57" s="61">
        <f>((C53)*10)/C54</f>
        <v>1.7104072398190044</v>
      </c>
      <c r="D57" s="61">
        <f t="shared" ref="D57:I57" si="20">((D53)*10)/D54</f>
        <v>2.3675675675675674</v>
      </c>
      <c r="E57" s="61">
        <f t="shared" si="20"/>
        <v>2.0192307692307692</v>
      </c>
      <c r="F57" s="61">
        <f t="shared" si="20"/>
        <v>1.8970588235294117</v>
      </c>
      <c r="G57" s="61">
        <f t="shared" ref="G57" si="21">((G53)*10)/G54</f>
        <v>1.7288888888888889</v>
      </c>
      <c r="H57" s="61">
        <f t="shared" si="20"/>
        <v>2.2256410256410257</v>
      </c>
      <c r="I57" s="61">
        <f t="shared" si="20"/>
        <v>2.5515151515151517</v>
      </c>
      <c r="J57" s="61">
        <f t="shared" ref="J57" si="22">((J53)*10)/J54</f>
        <v>2.0202020202020203</v>
      </c>
      <c r="K57" s="61">
        <f>K9</f>
        <v>1.9821428571428572</v>
      </c>
      <c r="L57" s="60" t="s">
        <v>43</v>
      </c>
      <c r="M57" s="131">
        <f>AVERAGE(C57:J57)</f>
        <v>2.06506393579923</v>
      </c>
      <c r="N57" s="45">
        <f>STDEV(C57:J57)</f>
        <v>0.29882203419257158</v>
      </c>
      <c r="O57" s="46"/>
      <c r="P57" s="320" t="s">
        <v>115</v>
      </c>
      <c r="Q57" s="321"/>
      <c r="R57" s="321"/>
      <c r="S57" s="321"/>
      <c r="T57" s="322"/>
      <c r="V57" s="60" t="s">
        <v>43</v>
      </c>
      <c r="W57" s="61">
        <f t="shared" ref="W57:AC57" si="23">((W53)*10)/W54</f>
        <v>1.9759615384615385</v>
      </c>
      <c r="X57" s="61">
        <f t="shared" si="23"/>
        <v>1.8571428571428572</v>
      </c>
      <c r="Y57" s="61">
        <f t="shared" si="23"/>
        <v>1.7971014492753623</v>
      </c>
      <c r="Z57" s="61">
        <f t="shared" si="23"/>
        <v>1.6239316239316239</v>
      </c>
      <c r="AA57" s="61">
        <f t="shared" si="23"/>
        <v>2.2471910112359552</v>
      </c>
      <c r="AB57" s="61">
        <f t="shared" si="23"/>
        <v>1.9234972677595628</v>
      </c>
      <c r="AC57" s="61">
        <f t="shared" si="23"/>
        <v>1.7652582159624413</v>
      </c>
      <c r="AD57" s="61">
        <f t="shared" ref="AD57" si="24">((AD53)*10)/AD54</f>
        <v>1.6607142857142858</v>
      </c>
      <c r="AE57" s="61">
        <f>K9</f>
        <v>1.9821428571428572</v>
      </c>
      <c r="AF57" s="60" t="s">
        <v>43</v>
      </c>
      <c r="AG57" s="131">
        <f>AVERAGE(W57:AD57)</f>
        <v>1.8563497811854537</v>
      </c>
      <c r="AH57" s="45">
        <f>STDEV(W57:AD57)</f>
        <v>0.1984485318331641</v>
      </c>
      <c r="AI57" s="46"/>
      <c r="AJ57" s="320" t="s">
        <v>115</v>
      </c>
      <c r="AK57" s="321"/>
      <c r="AL57" s="321"/>
      <c r="AM57" s="321"/>
      <c r="AN57" s="322"/>
    </row>
    <row r="58" spans="2:40" ht="15" customHeight="1">
      <c r="AE58" s="48"/>
    </row>
    <row r="59" spans="2:40" ht="15" customHeight="1">
      <c r="B59" s="47"/>
      <c r="C59" s="48"/>
      <c r="D59" s="48"/>
      <c r="E59" s="48"/>
      <c r="F59" s="48"/>
      <c r="V59" s="47"/>
      <c r="W59" s="48"/>
      <c r="X59" s="48"/>
      <c r="Y59" s="48"/>
      <c r="Z59" s="48"/>
      <c r="AE59" s="48"/>
    </row>
    <row r="60" spans="2:40" ht="15" customHeight="1">
      <c r="B60" s="48"/>
      <c r="C60" s="48"/>
      <c r="D60" s="48"/>
      <c r="E60" s="48"/>
      <c r="F60" s="48"/>
      <c r="V60" s="48"/>
      <c r="W60" s="48"/>
      <c r="X60" s="48"/>
      <c r="Y60" s="48"/>
      <c r="Z60" s="48"/>
      <c r="AE60" s="48"/>
    </row>
    <row r="61" spans="2:40" ht="15" customHeight="1">
      <c r="B61" s="47"/>
      <c r="C61" s="48"/>
      <c r="D61" s="48"/>
      <c r="E61" s="48"/>
      <c r="F61" s="48"/>
      <c r="V61" s="47"/>
      <c r="W61" s="48"/>
      <c r="X61" s="48"/>
      <c r="Y61" s="48"/>
      <c r="Z61" s="48"/>
      <c r="AE61" s="48"/>
    </row>
    <row r="62" spans="2:40" ht="15" customHeight="1">
      <c r="B62" s="48"/>
      <c r="C62" s="48"/>
      <c r="D62" s="48"/>
      <c r="E62" s="48"/>
      <c r="F62" s="48"/>
      <c r="V62" s="48"/>
      <c r="W62" s="48"/>
      <c r="X62" s="48"/>
      <c r="Y62" s="48"/>
      <c r="Z62" s="48"/>
      <c r="AE62" s="48"/>
    </row>
    <row r="63" spans="2:40" ht="15" customHeight="1">
      <c r="AE63" s="48"/>
    </row>
    <row r="64" spans="2:40" ht="15" customHeight="1">
      <c r="AE64" s="48"/>
    </row>
    <row r="65" spans="2:31" ht="15" customHeight="1">
      <c r="AE65" s="48"/>
    </row>
    <row r="66" spans="2:31" ht="15" customHeight="1">
      <c r="AE66" s="48"/>
    </row>
    <row r="67" spans="2:31" ht="15" customHeight="1">
      <c r="AE67" s="48"/>
    </row>
    <row r="68" spans="2:31" ht="15" customHeight="1">
      <c r="B68" s="49"/>
      <c r="C68" s="49"/>
      <c r="D68" s="49"/>
      <c r="E68" s="49"/>
      <c r="F68" s="49"/>
      <c r="V68" s="49"/>
      <c r="W68" s="49"/>
      <c r="X68" s="49"/>
      <c r="Y68" s="49"/>
      <c r="Z68" s="49"/>
      <c r="AE68" s="48"/>
    </row>
    <row r="69" spans="2:31" ht="15" customHeight="1">
      <c r="B69" s="49"/>
      <c r="C69" s="49"/>
      <c r="D69" s="49"/>
      <c r="E69" s="50"/>
      <c r="F69" s="49"/>
      <c r="V69" s="49"/>
      <c r="W69" s="49"/>
      <c r="X69" s="49"/>
      <c r="Y69" s="50"/>
      <c r="Z69" s="49"/>
      <c r="AE69" s="48"/>
    </row>
    <row r="70" spans="2:31" ht="15" customHeight="1">
      <c r="B70" s="49"/>
      <c r="C70" s="49"/>
      <c r="D70" s="49"/>
      <c r="E70" s="50"/>
      <c r="F70" s="49"/>
      <c r="V70" s="49"/>
      <c r="W70" s="49"/>
      <c r="X70" s="49"/>
      <c r="Y70" s="50"/>
      <c r="Z70" s="49"/>
      <c r="AE70" s="48"/>
    </row>
    <row r="71" spans="2:31" ht="15" customHeight="1">
      <c r="B71" s="49"/>
      <c r="C71" s="50"/>
      <c r="D71" s="50"/>
      <c r="E71" s="50"/>
      <c r="F71" s="49"/>
      <c r="V71" s="49"/>
      <c r="W71" s="50"/>
      <c r="X71" s="50"/>
      <c r="Y71" s="50"/>
      <c r="Z71" s="49"/>
      <c r="AE71" s="48"/>
    </row>
    <row r="72" spans="2:31" ht="15" customHeight="1">
      <c r="B72" s="51"/>
      <c r="C72" s="49"/>
      <c r="D72" s="50"/>
      <c r="E72" s="50"/>
      <c r="F72" s="49"/>
      <c r="V72" s="51"/>
      <c r="W72" s="49"/>
      <c r="X72" s="50"/>
      <c r="Y72" s="50"/>
      <c r="Z72" s="49"/>
      <c r="AE72" s="48"/>
    </row>
    <row r="73" spans="2:31" ht="15" customHeight="1" thickBot="1">
      <c r="K73" s="39"/>
    </row>
    <row r="74" spans="2:31" ht="15" customHeight="1" thickBot="1">
      <c r="B74" s="51"/>
      <c r="C74" s="49"/>
      <c r="D74" s="50"/>
      <c r="E74" s="50"/>
      <c r="F74" s="49"/>
      <c r="I74" s="349" t="s">
        <v>143</v>
      </c>
      <c r="K74" s="349" t="s">
        <v>130</v>
      </c>
      <c r="O74" s="342" t="s">
        <v>134</v>
      </c>
      <c r="P74" s="335" t="s">
        <v>32</v>
      </c>
      <c r="Q74" s="336"/>
      <c r="R74" s="336"/>
      <c r="S74" s="336"/>
      <c r="T74" s="337"/>
    </row>
    <row r="75" spans="2:31" ht="21" customHeight="1" thickBot="1">
      <c r="B75" s="352" t="s">
        <v>131</v>
      </c>
      <c r="C75" s="353"/>
      <c r="D75" s="353"/>
      <c r="E75" s="353"/>
      <c r="F75" s="353"/>
      <c r="G75" s="353"/>
      <c r="H75" s="354"/>
      <c r="I75" s="350"/>
      <c r="J75" s="40"/>
      <c r="K75" s="350"/>
      <c r="O75" s="343"/>
      <c r="P75" s="338" t="s">
        <v>37</v>
      </c>
      <c r="Q75" s="339"/>
      <c r="R75" s="202" t="s">
        <v>38</v>
      </c>
      <c r="S75" s="204"/>
      <c r="T75" s="60" t="s">
        <v>43</v>
      </c>
    </row>
    <row r="76" spans="2:31" ht="18" customHeight="1" thickBot="1">
      <c r="B76" s="55" t="s">
        <v>44</v>
      </c>
      <c r="C76" s="55" t="s">
        <v>45</v>
      </c>
      <c r="D76" s="55" t="s">
        <v>46</v>
      </c>
      <c r="E76" s="55" t="s">
        <v>47</v>
      </c>
      <c r="F76" s="55" t="s">
        <v>48</v>
      </c>
      <c r="G76" s="55" t="s">
        <v>49</v>
      </c>
      <c r="H76" s="55" t="s">
        <v>50</v>
      </c>
      <c r="I76" s="351"/>
      <c r="J76" s="40"/>
      <c r="K76" s="351"/>
      <c r="L76" s="389"/>
      <c r="M76" s="390"/>
      <c r="N76" s="391"/>
      <c r="O76" s="164" t="s">
        <v>76</v>
      </c>
      <c r="P76" s="320" t="s">
        <v>132</v>
      </c>
      <c r="Q76" s="322"/>
      <c r="R76" s="320" t="s">
        <v>77</v>
      </c>
      <c r="S76" s="322"/>
      <c r="T76" s="44" t="s">
        <v>78</v>
      </c>
    </row>
    <row r="77" spans="2:31" ht="18" customHeight="1" thickBot="1">
      <c r="B77" s="67" t="s">
        <v>37</v>
      </c>
      <c r="C77" s="106">
        <f>M5</f>
        <v>36.400000000000006</v>
      </c>
      <c r="D77" s="106">
        <f>AG5</f>
        <v>37.049999999999997</v>
      </c>
      <c r="E77" s="106">
        <f>M29</f>
        <v>38.662499999999994</v>
      </c>
      <c r="F77" s="106">
        <f>AG29</f>
        <v>40.924999999999997</v>
      </c>
      <c r="G77" s="106">
        <f>M53</f>
        <v>40.837500000000006</v>
      </c>
      <c r="H77" s="106">
        <f>AG53</f>
        <v>38.162500000000001</v>
      </c>
      <c r="I77" s="63">
        <f>SaltosSimples!O51</f>
        <v>42.483333333333334</v>
      </c>
      <c r="K77" s="63">
        <f>AVERAGE(C77:H77)</f>
        <v>38.672916666666666</v>
      </c>
      <c r="L77" s="392"/>
      <c r="M77" s="393"/>
      <c r="N77" s="394"/>
      <c r="O77" s="323">
        <f>O5</f>
        <v>-6.0833333333333357</v>
      </c>
      <c r="P77" s="325">
        <f>((K77*100)/I77)-100</f>
        <v>-8.9692036092585425</v>
      </c>
      <c r="Q77" s="327" t="s">
        <v>40</v>
      </c>
      <c r="R77" s="340">
        <f>K78-I78</f>
        <v>-26.520833333333314</v>
      </c>
      <c r="S77" s="327" t="s">
        <v>80</v>
      </c>
      <c r="T77" s="340">
        <f>K80-I80</f>
        <v>-0.27210322785923613</v>
      </c>
    </row>
    <row r="78" spans="2:31" ht="18" customHeight="1" thickBot="1">
      <c r="B78" s="53" t="s">
        <v>38</v>
      </c>
      <c r="C78" s="185">
        <f>M6</f>
        <v>209</v>
      </c>
      <c r="D78" s="185">
        <f>AG6</f>
        <v>189</v>
      </c>
      <c r="E78" s="185">
        <f>M30</f>
        <v>183.125</v>
      </c>
      <c r="F78" s="185">
        <f>AG30</f>
        <v>188.5</v>
      </c>
      <c r="G78" s="185">
        <f>M54</f>
        <v>200.125</v>
      </c>
      <c r="H78" s="185">
        <f>AG54</f>
        <v>207.125</v>
      </c>
      <c r="I78" s="185">
        <f>SaltosSimples!O52</f>
        <v>222.66666666666666</v>
      </c>
      <c r="K78" s="185">
        <f>AVERAGE(C78:H78)</f>
        <v>196.14583333333334</v>
      </c>
      <c r="L78" s="395"/>
      <c r="M78" s="396"/>
      <c r="N78" s="397"/>
      <c r="O78" s="324"/>
      <c r="P78" s="326"/>
      <c r="Q78" s="328"/>
      <c r="R78" s="341"/>
      <c r="S78" s="328"/>
      <c r="T78" s="341"/>
    </row>
    <row r="79" spans="2:31" ht="18" customHeight="1" thickBot="1">
      <c r="B79" s="107" t="s">
        <v>39</v>
      </c>
      <c r="C79" s="186">
        <f>M7</f>
        <v>544.625</v>
      </c>
      <c r="D79" s="186">
        <f>AG7</f>
        <v>549.5</v>
      </c>
      <c r="E79" s="186">
        <f>M31</f>
        <v>561.5</v>
      </c>
      <c r="F79" s="186">
        <f>AG31</f>
        <v>577.375</v>
      </c>
      <c r="G79" s="186">
        <f>M55</f>
        <v>576.875</v>
      </c>
      <c r="H79" s="186">
        <f>AG55</f>
        <v>557.875</v>
      </c>
      <c r="I79" s="56">
        <f>SaltosSimples!K53</f>
        <v>599</v>
      </c>
      <c r="K79" s="188">
        <f>AVERAGE(C79:H79)</f>
        <v>561.29166666666663</v>
      </c>
      <c r="O79" s="329">
        <f>O7</f>
        <v>0.85680659081992938</v>
      </c>
      <c r="P79" s="331">
        <f>K77/I77</f>
        <v>0.91030796390741464</v>
      </c>
      <c r="Q79" s="333" t="s">
        <v>116</v>
      </c>
      <c r="R79" s="325">
        <f>((K78*100)/I78)-100</f>
        <v>-11.91055389221556</v>
      </c>
      <c r="S79" s="327" t="s">
        <v>40</v>
      </c>
      <c r="T79" s="325">
        <f>((K80*100)/I80)-100</f>
        <v>-12.093476793743832</v>
      </c>
    </row>
    <row r="80" spans="2:31" ht="15" customHeight="1" thickBot="1">
      <c r="B80" s="60" t="s">
        <v>43</v>
      </c>
      <c r="C80" s="61">
        <f>((C77)*10)/C78</f>
        <v>1.7416267942583734</v>
      </c>
      <c r="D80" s="61">
        <f t="shared" ref="D80:H80" si="25">((D77)*10)/D78</f>
        <v>1.9603174603174602</v>
      </c>
      <c r="E80" s="61">
        <f t="shared" si="25"/>
        <v>2.111262798634812</v>
      </c>
      <c r="F80" s="61">
        <f t="shared" si="25"/>
        <v>2.1710875331564985</v>
      </c>
      <c r="G80" s="61">
        <f t="shared" si="25"/>
        <v>2.0405996252342291</v>
      </c>
      <c r="H80" s="61">
        <f t="shared" si="25"/>
        <v>1.8424864212432106</v>
      </c>
      <c r="I80" s="61">
        <f>SaltosSimples!H55</f>
        <v>2.25</v>
      </c>
      <c r="K80" s="61">
        <f>AVERAGE(C80:H80)</f>
        <v>1.9778967721407639</v>
      </c>
      <c r="O80" s="330"/>
      <c r="P80" s="332"/>
      <c r="Q80" s="334"/>
      <c r="R80" s="326"/>
      <c r="S80" s="328"/>
      <c r="T80" s="326"/>
    </row>
    <row r="81" spans="15:20" ht="15" customHeight="1" thickBot="1">
      <c r="O81" s="46"/>
      <c r="P81" s="320" t="s">
        <v>115</v>
      </c>
      <c r="Q81" s="321"/>
      <c r="R81" s="321"/>
      <c r="S81" s="321"/>
      <c r="T81" s="322"/>
    </row>
    <row r="82" spans="15:20" ht="15" customHeight="1"/>
    <row r="83" spans="15:20" ht="15" customHeight="1"/>
    <row r="84" spans="15:20" ht="15" customHeight="1"/>
    <row r="85" spans="15:20" ht="15" customHeight="1"/>
    <row r="86" spans="15:20" ht="15" customHeight="1"/>
    <row r="87" spans="15:20" ht="15" customHeight="1"/>
    <row r="88" spans="15:20" ht="15" customHeight="1"/>
    <row r="89" spans="15:20" ht="15" customHeight="1"/>
    <row r="90" spans="15:20" ht="15" customHeight="1"/>
    <row r="91" spans="15:20" ht="15" customHeight="1"/>
    <row r="92" spans="15:20" ht="15" customHeight="1"/>
    <row r="93" spans="15:20" ht="15" customHeight="1"/>
    <row r="94" spans="15:20" ht="15" customHeight="1"/>
    <row r="95" spans="15:20" ht="15" customHeight="1"/>
    <row r="96" spans="15:20" ht="15" customHeight="1"/>
  </sheetData>
  <mergeCells count="149">
    <mergeCell ref="V2:AD3"/>
    <mergeCell ref="AJ27:AK27"/>
    <mergeCell ref="AN53:AN54"/>
    <mergeCell ref="AL55:AL56"/>
    <mergeCell ref="AM55:AM56"/>
    <mergeCell ref="AN55:AN56"/>
    <mergeCell ref="AL31:AL32"/>
    <mergeCell ref="AM31:AM32"/>
    <mergeCell ref="AN31:AN32"/>
    <mergeCell ref="AJ50:AN50"/>
    <mergeCell ref="AL51:AM51"/>
    <mergeCell ref="AL52:AM52"/>
    <mergeCell ref="AL53:AL54"/>
    <mergeCell ref="AM53:AM54"/>
    <mergeCell ref="AI55:AI56"/>
    <mergeCell ref="AJ55:AJ56"/>
    <mergeCell ref="AK55:AK56"/>
    <mergeCell ref="AJ3:AK3"/>
    <mergeCell ref="AF4:AG4"/>
    <mergeCell ref="AJ4:AK4"/>
    <mergeCell ref="AI5:AI6"/>
    <mergeCell ref="AJ5:AJ6"/>
    <mergeCell ref="AJ26:AN26"/>
    <mergeCell ref="AL27:AM27"/>
    <mergeCell ref="S55:S56"/>
    <mergeCell ref="R3:S3"/>
    <mergeCell ref="R4:S4"/>
    <mergeCell ref="T5:T6"/>
    <mergeCell ref="T7:T8"/>
    <mergeCell ref="T29:T30"/>
    <mergeCell ref="T31:T32"/>
    <mergeCell ref="R51:S51"/>
    <mergeCell ref="R7:R8"/>
    <mergeCell ref="K26:K28"/>
    <mergeCell ref="K50:K52"/>
    <mergeCell ref="AE50:AE52"/>
    <mergeCell ref="AE26:AE28"/>
    <mergeCell ref="B26:J27"/>
    <mergeCell ref="B50:J51"/>
    <mergeCell ref="V26:AD27"/>
    <mergeCell ref="V50:AD51"/>
    <mergeCell ref="P31:P32"/>
    <mergeCell ref="P29:P30"/>
    <mergeCell ref="P26:T26"/>
    <mergeCell ref="P50:T50"/>
    <mergeCell ref="Q29:Q30"/>
    <mergeCell ref="Q31:Q32"/>
    <mergeCell ref="P51:Q51"/>
    <mergeCell ref="R52:S52"/>
    <mergeCell ref="S29:S30"/>
    <mergeCell ref="S31:S32"/>
    <mergeCell ref="R29:R30"/>
    <mergeCell ref="R31:R32"/>
    <mergeCell ref="P33:T33"/>
    <mergeCell ref="P27:Q27"/>
    <mergeCell ref="R27:S27"/>
    <mergeCell ref="P28:Q28"/>
    <mergeCell ref="AN29:AN30"/>
    <mergeCell ref="B75:H75"/>
    <mergeCell ref="AF52:AG52"/>
    <mergeCell ref="AJ52:AK52"/>
    <mergeCell ref="AI53:AI54"/>
    <mergeCell ref="AJ53:AJ54"/>
    <mergeCell ref="AK53:AK54"/>
    <mergeCell ref="P55:P56"/>
    <mergeCell ref="P53:P54"/>
    <mergeCell ref="Q53:Q54"/>
    <mergeCell ref="Q55:Q56"/>
    <mergeCell ref="P52:Q52"/>
    <mergeCell ref="I74:I76"/>
    <mergeCell ref="T53:T54"/>
    <mergeCell ref="T55:T56"/>
    <mergeCell ref="S53:S54"/>
    <mergeCell ref="R53:R54"/>
    <mergeCell ref="R55:R56"/>
    <mergeCell ref="K74:K76"/>
    <mergeCell ref="AI31:AI32"/>
    <mergeCell ref="AJ31:AJ32"/>
    <mergeCell ref="O55:O56"/>
    <mergeCell ref="O53:O54"/>
    <mergeCell ref="AJ57:AN57"/>
    <mergeCell ref="AJ51:AK51"/>
    <mergeCell ref="L52:M52"/>
    <mergeCell ref="P5:P6"/>
    <mergeCell ref="O5:O6"/>
    <mergeCell ref="P7:P8"/>
    <mergeCell ref="O7:O8"/>
    <mergeCell ref="R28:S28"/>
    <mergeCell ref="O29:O30"/>
    <mergeCell ref="O31:O32"/>
    <mergeCell ref="P9:T9"/>
    <mergeCell ref="AJ9:AN9"/>
    <mergeCell ref="AJ33:AN33"/>
    <mergeCell ref="L28:M28"/>
    <mergeCell ref="AK31:AK32"/>
    <mergeCell ref="AF28:AG28"/>
    <mergeCell ref="AJ28:AK28"/>
    <mergeCell ref="AI29:AI30"/>
    <mergeCell ref="AJ29:AJ30"/>
    <mergeCell ref="AK29:AK30"/>
    <mergeCell ref="Q5:Q6"/>
    <mergeCell ref="S5:S6"/>
    <mergeCell ref="AL28:AM28"/>
    <mergeCell ref="AL29:AL30"/>
    <mergeCell ref="AM29:AM30"/>
    <mergeCell ref="B1:G1"/>
    <mergeCell ref="P2:T2"/>
    <mergeCell ref="L4:M4"/>
    <mergeCell ref="B2:J3"/>
    <mergeCell ref="AK5:AK6"/>
    <mergeCell ref="AI7:AI8"/>
    <mergeCell ref="AJ7:AJ8"/>
    <mergeCell ref="AK7:AK8"/>
    <mergeCell ref="Q7:Q8"/>
    <mergeCell ref="AJ2:AN2"/>
    <mergeCell ref="AL3:AM3"/>
    <mergeCell ref="AL4:AM4"/>
    <mergeCell ref="AL5:AL6"/>
    <mergeCell ref="AM5:AM6"/>
    <mergeCell ref="AN5:AN6"/>
    <mergeCell ref="AL7:AL8"/>
    <mergeCell ref="AM7:AM8"/>
    <mergeCell ref="AN7:AN8"/>
    <mergeCell ref="K2:K4"/>
    <mergeCell ref="AE2:AE4"/>
    <mergeCell ref="P3:Q3"/>
    <mergeCell ref="P4:Q4"/>
    <mergeCell ref="S7:S8"/>
    <mergeCell ref="R5:R6"/>
    <mergeCell ref="P81:T81"/>
    <mergeCell ref="O77:O78"/>
    <mergeCell ref="P77:P78"/>
    <mergeCell ref="Q77:Q78"/>
    <mergeCell ref="O79:O80"/>
    <mergeCell ref="P79:P80"/>
    <mergeCell ref="Q79:Q80"/>
    <mergeCell ref="P57:T57"/>
    <mergeCell ref="P74:T74"/>
    <mergeCell ref="P75:Q75"/>
    <mergeCell ref="R75:S75"/>
    <mergeCell ref="P76:Q76"/>
    <mergeCell ref="R76:S76"/>
    <mergeCell ref="R77:R78"/>
    <mergeCell ref="S77:S78"/>
    <mergeCell ref="T77:T78"/>
    <mergeCell ref="R79:R80"/>
    <mergeCell ref="S79:S80"/>
    <mergeCell ref="T79:T80"/>
    <mergeCell ref="O74:O75"/>
  </mergeCells>
  <printOptions horizontalCentered="1" verticalCentered="1"/>
  <pageMargins left="0" right="0" top="0" bottom="0" header="0" footer="0"/>
  <pageSetup paperSize="9" scale="44" orientation="portrait" horizontalDpi="4294967294" verticalDpi="360" r:id="rId1"/>
  <headerFooter alignWithMargins="0">
    <oddFooter xml:space="preserve">&amp;R&amp;"Arial,Negrita Cursiva"Prof. Coria Fernando (UNLP)
 Prof. Masse Juan Manue (U.N.L.P)(U.N.Ca)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66"/>
  <sheetViews>
    <sheetView showGridLines="0" tabSelected="1" zoomScale="75" zoomScaleNormal="75" workbookViewId="0">
      <selection activeCell="AA1" sqref="AA1"/>
    </sheetView>
  </sheetViews>
  <sheetFormatPr baseColWidth="10" defaultRowHeight="12.75"/>
  <cols>
    <col min="1" max="1" width="2.7109375" style="121" customWidth="1"/>
    <col min="2" max="2" width="12.7109375" style="121" customWidth="1"/>
    <col min="3" max="10" width="7.7109375" style="121" customWidth="1"/>
    <col min="11" max="11" width="7.7109375" style="48" customWidth="1"/>
    <col min="12" max="22" width="7.7109375" style="121" customWidth="1"/>
    <col min="23" max="25" width="9.7109375" style="121" customWidth="1"/>
    <col min="26" max="26" width="8.7109375" style="121" customWidth="1"/>
    <col min="27" max="27" width="12.5703125" style="121" customWidth="1"/>
    <col min="28" max="28" width="9.7109375" style="121" customWidth="1"/>
    <col min="29" max="29" width="5.7109375" style="121" customWidth="1"/>
    <col min="30" max="30" width="12.85546875" style="121" customWidth="1"/>
    <col min="31" max="31" width="5.7109375" style="121" customWidth="1"/>
    <col min="32" max="32" width="13.7109375" style="121" customWidth="1"/>
    <col min="33" max="33" width="12.7109375" style="121" customWidth="1"/>
    <col min="34" max="34" width="5.7109375" style="121" customWidth="1"/>
    <col min="35" max="35" width="12.7109375" style="121" customWidth="1"/>
    <col min="36" max="36" width="5.7109375" style="121" customWidth="1"/>
    <col min="37" max="37" width="13.85546875" style="121" customWidth="1"/>
    <col min="38" max="50" width="6.7109375" style="121" customWidth="1"/>
    <col min="51" max="255" width="11.42578125" style="121"/>
    <col min="256" max="256" width="8.7109375" style="121" customWidth="1"/>
    <col min="257" max="264" width="6.7109375" style="121" customWidth="1"/>
    <col min="265" max="272" width="8.42578125" style="121" customWidth="1"/>
    <col min="273" max="306" width="6.7109375" style="121" customWidth="1"/>
    <col min="307" max="511" width="11.42578125" style="121"/>
    <col min="512" max="512" width="8.7109375" style="121" customWidth="1"/>
    <col min="513" max="520" width="6.7109375" style="121" customWidth="1"/>
    <col min="521" max="528" width="8.42578125" style="121" customWidth="1"/>
    <col min="529" max="562" width="6.7109375" style="121" customWidth="1"/>
    <col min="563" max="767" width="11.42578125" style="121"/>
    <col min="768" max="768" width="8.7109375" style="121" customWidth="1"/>
    <col min="769" max="776" width="6.7109375" style="121" customWidth="1"/>
    <col min="777" max="784" width="8.42578125" style="121" customWidth="1"/>
    <col min="785" max="818" width="6.7109375" style="121" customWidth="1"/>
    <col min="819" max="1023" width="11.42578125" style="121"/>
    <col min="1024" max="1024" width="8.7109375" style="121" customWidth="1"/>
    <col min="1025" max="1032" width="6.7109375" style="121" customWidth="1"/>
    <col min="1033" max="1040" width="8.42578125" style="121" customWidth="1"/>
    <col min="1041" max="1074" width="6.7109375" style="121" customWidth="1"/>
    <col min="1075" max="1279" width="11.42578125" style="121"/>
    <col min="1280" max="1280" width="8.7109375" style="121" customWidth="1"/>
    <col min="1281" max="1288" width="6.7109375" style="121" customWidth="1"/>
    <col min="1289" max="1296" width="8.42578125" style="121" customWidth="1"/>
    <col min="1297" max="1330" width="6.7109375" style="121" customWidth="1"/>
    <col min="1331" max="1535" width="11.42578125" style="121"/>
    <col min="1536" max="1536" width="8.7109375" style="121" customWidth="1"/>
    <col min="1537" max="1544" width="6.7109375" style="121" customWidth="1"/>
    <col min="1545" max="1552" width="8.42578125" style="121" customWidth="1"/>
    <col min="1553" max="1586" width="6.7109375" style="121" customWidth="1"/>
    <col min="1587" max="1791" width="11.42578125" style="121"/>
    <col min="1792" max="1792" width="8.7109375" style="121" customWidth="1"/>
    <col min="1793" max="1800" width="6.7109375" style="121" customWidth="1"/>
    <col min="1801" max="1808" width="8.42578125" style="121" customWidth="1"/>
    <col min="1809" max="1842" width="6.7109375" style="121" customWidth="1"/>
    <col min="1843" max="2047" width="11.42578125" style="121"/>
    <col min="2048" max="2048" width="8.7109375" style="121" customWidth="1"/>
    <col min="2049" max="2056" width="6.7109375" style="121" customWidth="1"/>
    <col min="2057" max="2064" width="8.42578125" style="121" customWidth="1"/>
    <col min="2065" max="2098" width="6.7109375" style="121" customWidth="1"/>
    <col min="2099" max="2303" width="11.42578125" style="121"/>
    <col min="2304" max="2304" width="8.7109375" style="121" customWidth="1"/>
    <col min="2305" max="2312" width="6.7109375" style="121" customWidth="1"/>
    <col min="2313" max="2320" width="8.42578125" style="121" customWidth="1"/>
    <col min="2321" max="2354" width="6.7109375" style="121" customWidth="1"/>
    <col min="2355" max="2559" width="11.42578125" style="121"/>
    <col min="2560" max="2560" width="8.7109375" style="121" customWidth="1"/>
    <col min="2561" max="2568" width="6.7109375" style="121" customWidth="1"/>
    <col min="2569" max="2576" width="8.42578125" style="121" customWidth="1"/>
    <col min="2577" max="2610" width="6.7109375" style="121" customWidth="1"/>
    <col min="2611" max="2815" width="11.42578125" style="121"/>
    <col min="2816" max="2816" width="8.7109375" style="121" customWidth="1"/>
    <col min="2817" max="2824" width="6.7109375" style="121" customWidth="1"/>
    <col min="2825" max="2832" width="8.42578125" style="121" customWidth="1"/>
    <col min="2833" max="2866" width="6.7109375" style="121" customWidth="1"/>
    <col min="2867" max="3071" width="11.42578125" style="121"/>
    <col min="3072" max="3072" width="8.7109375" style="121" customWidth="1"/>
    <col min="3073" max="3080" width="6.7109375" style="121" customWidth="1"/>
    <col min="3081" max="3088" width="8.42578125" style="121" customWidth="1"/>
    <col min="3089" max="3122" width="6.7109375" style="121" customWidth="1"/>
    <col min="3123" max="3327" width="11.42578125" style="121"/>
    <col min="3328" max="3328" width="8.7109375" style="121" customWidth="1"/>
    <col min="3329" max="3336" width="6.7109375" style="121" customWidth="1"/>
    <col min="3337" max="3344" width="8.42578125" style="121" customWidth="1"/>
    <col min="3345" max="3378" width="6.7109375" style="121" customWidth="1"/>
    <col min="3379" max="3583" width="11.42578125" style="121"/>
    <col min="3584" max="3584" width="8.7109375" style="121" customWidth="1"/>
    <col min="3585" max="3592" width="6.7109375" style="121" customWidth="1"/>
    <col min="3593" max="3600" width="8.42578125" style="121" customWidth="1"/>
    <col min="3601" max="3634" width="6.7109375" style="121" customWidth="1"/>
    <col min="3635" max="3839" width="11.42578125" style="121"/>
    <col min="3840" max="3840" width="8.7109375" style="121" customWidth="1"/>
    <col min="3841" max="3848" width="6.7109375" style="121" customWidth="1"/>
    <col min="3849" max="3856" width="8.42578125" style="121" customWidth="1"/>
    <col min="3857" max="3890" width="6.7109375" style="121" customWidth="1"/>
    <col min="3891" max="4095" width="11.42578125" style="121"/>
    <col min="4096" max="4096" width="8.7109375" style="121" customWidth="1"/>
    <col min="4097" max="4104" width="6.7109375" style="121" customWidth="1"/>
    <col min="4105" max="4112" width="8.42578125" style="121" customWidth="1"/>
    <col min="4113" max="4146" width="6.7109375" style="121" customWidth="1"/>
    <col min="4147" max="4351" width="11.42578125" style="121"/>
    <col min="4352" max="4352" width="8.7109375" style="121" customWidth="1"/>
    <col min="4353" max="4360" width="6.7109375" style="121" customWidth="1"/>
    <col min="4361" max="4368" width="8.42578125" style="121" customWidth="1"/>
    <col min="4369" max="4402" width="6.7109375" style="121" customWidth="1"/>
    <col min="4403" max="4607" width="11.42578125" style="121"/>
    <col min="4608" max="4608" width="8.7109375" style="121" customWidth="1"/>
    <col min="4609" max="4616" width="6.7109375" style="121" customWidth="1"/>
    <col min="4617" max="4624" width="8.42578125" style="121" customWidth="1"/>
    <col min="4625" max="4658" width="6.7109375" style="121" customWidth="1"/>
    <col min="4659" max="4863" width="11.42578125" style="121"/>
    <col min="4864" max="4864" width="8.7109375" style="121" customWidth="1"/>
    <col min="4865" max="4872" width="6.7109375" style="121" customWidth="1"/>
    <col min="4873" max="4880" width="8.42578125" style="121" customWidth="1"/>
    <col min="4881" max="4914" width="6.7109375" style="121" customWidth="1"/>
    <col min="4915" max="5119" width="11.42578125" style="121"/>
    <col min="5120" max="5120" width="8.7109375" style="121" customWidth="1"/>
    <col min="5121" max="5128" width="6.7109375" style="121" customWidth="1"/>
    <col min="5129" max="5136" width="8.42578125" style="121" customWidth="1"/>
    <col min="5137" max="5170" width="6.7109375" style="121" customWidth="1"/>
    <col min="5171" max="5375" width="11.42578125" style="121"/>
    <col min="5376" max="5376" width="8.7109375" style="121" customWidth="1"/>
    <col min="5377" max="5384" width="6.7109375" style="121" customWidth="1"/>
    <col min="5385" max="5392" width="8.42578125" style="121" customWidth="1"/>
    <col min="5393" max="5426" width="6.7109375" style="121" customWidth="1"/>
    <col min="5427" max="5631" width="11.42578125" style="121"/>
    <col min="5632" max="5632" width="8.7109375" style="121" customWidth="1"/>
    <col min="5633" max="5640" width="6.7109375" style="121" customWidth="1"/>
    <col min="5641" max="5648" width="8.42578125" style="121" customWidth="1"/>
    <col min="5649" max="5682" width="6.7109375" style="121" customWidth="1"/>
    <col min="5683" max="5887" width="11.42578125" style="121"/>
    <col min="5888" max="5888" width="8.7109375" style="121" customWidth="1"/>
    <col min="5889" max="5896" width="6.7109375" style="121" customWidth="1"/>
    <col min="5897" max="5904" width="8.42578125" style="121" customWidth="1"/>
    <col min="5905" max="5938" width="6.7109375" style="121" customWidth="1"/>
    <col min="5939" max="6143" width="11.42578125" style="121"/>
    <col min="6144" max="6144" width="8.7109375" style="121" customWidth="1"/>
    <col min="6145" max="6152" width="6.7109375" style="121" customWidth="1"/>
    <col min="6153" max="6160" width="8.42578125" style="121" customWidth="1"/>
    <col min="6161" max="6194" width="6.7109375" style="121" customWidth="1"/>
    <col min="6195" max="6399" width="11.42578125" style="121"/>
    <col min="6400" max="6400" width="8.7109375" style="121" customWidth="1"/>
    <col min="6401" max="6408" width="6.7109375" style="121" customWidth="1"/>
    <col min="6409" max="6416" width="8.42578125" style="121" customWidth="1"/>
    <col min="6417" max="6450" width="6.7109375" style="121" customWidth="1"/>
    <col min="6451" max="6655" width="11.42578125" style="121"/>
    <col min="6656" max="6656" width="8.7109375" style="121" customWidth="1"/>
    <col min="6657" max="6664" width="6.7109375" style="121" customWidth="1"/>
    <col min="6665" max="6672" width="8.42578125" style="121" customWidth="1"/>
    <col min="6673" max="6706" width="6.7109375" style="121" customWidth="1"/>
    <col min="6707" max="6911" width="11.42578125" style="121"/>
    <col min="6912" max="6912" width="8.7109375" style="121" customWidth="1"/>
    <col min="6913" max="6920" width="6.7109375" style="121" customWidth="1"/>
    <col min="6921" max="6928" width="8.42578125" style="121" customWidth="1"/>
    <col min="6929" max="6962" width="6.7109375" style="121" customWidth="1"/>
    <col min="6963" max="7167" width="11.42578125" style="121"/>
    <col min="7168" max="7168" width="8.7109375" style="121" customWidth="1"/>
    <col min="7169" max="7176" width="6.7109375" style="121" customWidth="1"/>
    <col min="7177" max="7184" width="8.42578125" style="121" customWidth="1"/>
    <col min="7185" max="7218" width="6.7109375" style="121" customWidth="1"/>
    <col min="7219" max="7423" width="11.42578125" style="121"/>
    <col min="7424" max="7424" width="8.7109375" style="121" customWidth="1"/>
    <col min="7425" max="7432" width="6.7109375" style="121" customWidth="1"/>
    <col min="7433" max="7440" width="8.42578125" style="121" customWidth="1"/>
    <col min="7441" max="7474" width="6.7109375" style="121" customWidth="1"/>
    <col min="7475" max="7679" width="11.42578125" style="121"/>
    <col min="7680" max="7680" width="8.7109375" style="121" customWidth="1"/>
    <col min="7681" max="7688" width="6.7109375" style="121" customWidth="1"/>
    <col min="7689" max="7696" width="8.42578125" style="121" customWidth="1"/>
    <col min="7697" max="7730" width="6.7109375" style="121" customWidth="1"/>
    <col min="7731" max="7935" width="11.42578125" style="121"/>
    <col min="7936" max="7936" width="8.7109375" style="121" customWidth="1"/>
    <col min="7937" max="7944" width="6.7109375" style="121" customWidth="1"/>
    <col min="7945" max="7952" width="8.42578125" style="121" customWidth="1"/>
    <col min="7953" max="7986" width="6.7109375" style="121" customWidth="1"/>
    <col min="7987" max="8191" width="11.42578125" style="121"/>
    <col min="8192" max="8192" width="8.7109375" style="121" customWidth="1"/>
    <col min="8193" max="8200" width="6.7109375" style="121" customWidth="1"/>
    <col min="8201" max="8208" width="8.42578125" style="121" customWidth="1"/>
    <col min="8209" max="8242" width="6.7109375" style="121" customWidth="1"/>
    <col min="8243" max="8447" width="11.42578125" style="121"/>
    <col min="8448" max="8448" width="8.7109375" style="121" customWidth="1"/>
    <col min="8449" max="8456" width="6.7109375" style="121" customWidth="1"/>
    <col min="8457" max="8464" width="8.42578125" style="121" customWidth="1"/>
    <col min="8465" max="8498" width="6.7109375" style="121" customWidth="1"/>
    <col min="8499" max="8703" width="11.42578125" style="121"/>
    <col min="8704" max="8704" width="8.7109375" style="121" customWidth="1"/>
    <col min="8705" max="8712" width="6.7109375" style="121" customWidth="1"/>
    <col min="8713" max="8720" width="8.42578125" style="121" customWidth="1"/>
    <col min="8721" max="8754" width="6.7109375" style="121" customWidth="1"/>
    <col min="8755" max="8959" width="11.42578125" style="121"/>
    <col min="8960" max="8960" width="8.7109375" style="121" customWidth="1"/>
    <col min="8961" max="8968" width="6.7109375" style="121" customWidth="1"/>
    <col min="8969" max="8976" width="8.42578125" style="121" customWidth="1"/>
    <col min="8977" max="9010" width="6.7109375" style="121" customWidth="1"/>
    <col min="9011" max="9215" width="11.42578125" style="121"/>
    <col min="9216" max="9216" width="8.7109375" style="121" customWidth="1"/>
    <col min="9217" max="9224" width="6.7109375" style="121" customWidth="1"/>
    <col min="9225" max="9232" width="8.42578125" style="121" customWidth="1"/>
    <col min="9233" max="9266" width="6.7109375" style="121" customWidth="1"/>
    <col min="9267" max="9471" width="11.42578125" style="121"/>
    <col min="9472" max="9472" width="8.7109375" style="121" customWidth="1"/>
    <col min="9473" max="9480" width="6.7109375" style="121" customWidth="1"/>
    <col min="9481" max="9488" width="8.42578125" style="121" customWidth="1"/>
    <col min="9489" max="9522" width="6.7109375" style="121" customWidth="1"/>
    <col min="9523" max="9727" width="11.42578125" style="121"/>
    <col min="9728" max="9728" width="8.7109375" style="121" customWidth="1"/>
    <col min="9729" max="9736" width="6.7109375" style="121" customWidth="1"/>
    <col min="9737" max="9744" width="8.42578125" style="121" customWidth="1"/>
    <col min="9745" max="9778" width="6.7109375" style="121" customWidth="1"/>
    <col min="9779" max="9983" width="11.42578125" style="121"/>
    <col min="9984" max="9984" width="8.7109375" style="121" customWidth="1"/>
    <col min="9985" max="9992" width="6.7109375" style="121" customWidth="1"/>
    <col min="9993" max="10000" width="8.42578125" style="121" customWidth="1"/>
    <col min="10001" max="10034" width="6.7109375" style="121" customWidth="1"/>
    <col min="10035" max="10239" width="11.42578125" style="121"/>
    <col min="10240" max="10240" width="8.7109375" style="121" customWidth="1"/>
    <col min="10241" max="10248" width="6.7109375" style="121" customWidth="1"/>
    <col min="10249" max="10256" width="8.42578125" style="121" customWidth="1"/>
    <col min="10257" max="10290" width="6.7109375" style="121" customWidth="1"/>
    <col min="10291" max="10495" width="11.42578125" style="121"/>
    <col min="10496" max="10496" width="8.7109375" style="121" customWidth="1"/>
    <col min="10497" max="10504" width="6.7109375" style="121" customWidth="1"/>
    <col min="10505" max="10512" width="8.42578125" style="121" customWidth="1"/>
    <col min="10513" max="10546" width="6.7109375" style="121" customWidth="1"/>
    <col min="10547" max="10751" width="11.42578125" style="121"/>
    <col min="10752" max="10752" width="8.7109375" style="121" customWidth="1"/>
    <col min="10753" max="10760" width="6.7109375" style="121" customWidth="1"/>
    <col min="10761" max="10768" width="8.42578125" style="121" customWidth="1"/>
    <col min="10769" max="10802" width="6.7109375" style="121" customWidth="1"/>
    <col min="10803" max="11007" width="11.42578125" style="121"/>
    <col min="11008" max="11008" width="8.7109375" style="121" customWidth="1"/>
    <col min="11009" max="11016" width="6.7109375" style="121" customWidth="1"/>
    <col min="11017" max="11024" width="8.42578125" style="121" customWidth="1"/>
    <col min="11025" max="11058" width="6.7109375" style="121" customWidth="1"/>
    <col min="11059" max="11263" width="11.42578125" style="121"/>
    <col min="11264" max="11264" width="8.7109375" style="121" customWidth="1"/>
    <col min="11265" max="11272" width="6.7109375" style="121" customWidth="1"/>
    <col min="11273" max="11280" width="8.42578125" style="121" customWidth="1"/>
    <col min="11281" max="11314" width="6.7109375" style="121" customWidth="1"/>
    <col min="11315" max="11519" width="11.42578125" style="121"/>
    <col min="11520" max="11520" width="8.7109375" style="121" customWidth="1"/>
    <col min="11521" max="11528" width="6.7109375" style="121" customWidth="1"/>
    <col min="11529" max="11536" width="8.42578125" style="121" customWidth="1"/>
    <col min="11537" max="11570" width="6.7109375" style="121" customWidth="1"/>
    <col min="11571" max="11775" width="11.42578125" style="121"/>
    <col min="11776" max="11776" width="8.7109375" style="121" customWidth="1"/>
    <col min="11777" max="11784" width="6.7109375" style="121" customWidth="1"/>
    <col min="11785" max="11792" width="8.42578125" style="121" customWidth="1"/>
    <col min="11793" max="11826" width="6.7109375" style="121" customWidth="1"/>
    <col min="11827" max="12031" width="11.42578125" style="121"/>
    <col min="12032" max="12032" width="8.7109375" style="121" customWidth="1"/>
    <col min="12033" max="12040" width="6.7109375" style="121" customWidth="1"/>
    <col min="12041" max="12048" width="8.42578125" style="121" customWidth="1"/>
    <col min="12049" max="12082" width="6.7109375" style="121" customWidth="1"/>
    <col min="12083" max="12287" width="11.42578125" style="121"/>
    <col min="12288" max="12288" width="8.7109375" style="121" customWidth="1"/>
    <col min="12289" max="12296" width="6.7109375" style="121" customWidth="1"/>
    <col min="12297" max="12304" width="8.42578125" style="121" customWidth="1"/>
    <col min="12305" max="12338" width="6.7109375" style="121" customWidth="1"/>
    <col min="12339" max="12543" width="11.42578125" style="121"/>
    <col min="12544" max="12544" width="8.7109375" style="121" customWidth="1"/>
    <col min="12545" max="12552" width="6.7109375" style="121" customWidth="1"/>
    <col min="12553" max="12560" width="8.42578125" style="121" customWidth="1"/>
    <col min="12561" max="12594" width="6.7109375" style="121" customWidth="1"/>
    <col min="12595" max="12799" width="11.42578125" style="121"/>
    <col min="12800" max="12800" width="8.7109375" style="121" customWidth="1"/>
    <col min="12801" max="12808" width="6.7109375" style="121" customWidth="1"/>
    <col min="12809" max="12816" width="8.42578125" style="121" customWidth="1"/>
    <col min="12817" max="12850" width="6.7109375" style="121" customWidth="1"/>
    <col min="12851" max="13055" width="11.42578125" style="121"/>
    <col min="13056" max="13056" width="8.7109375" style="121" customWidth="1"/>
    <col min="13057" max="13064" width="6.7109375" style="121" customWidth="1"/>
    <col min="13065" max="13072" width="8.42578125" style="121" customWidth="1"/>
    <col min="13073" max="13106" width="6.7109375" style="121" customWidth="1"/>
    <col min="13107" max="13311" width="11.42578125" style="121"/>
    <col min="13312" max="13312" width="8.7109375" style="121" customWidth="1"/>
    <col min="13313" max="13320" width="6.7109375" style="121" customWidth="1"/>
    <col min="13321" max="13328" width="8.42578125" style="121" customWidth="1"/>
    <col min="13329" max="13362" width="6.7109375" style="121" customWidth="1"/>
    <col min="13363" max="13567" width="11.42578125" style="121"/>
    <col min="13568" max="13568" width="8.7109375" style="121" customWidth="1"/>
    <col min="13569" max="13576" width="6.7109375" style="121" customWidth="1"/>
    <col min="13577" max="13584" width="8.42578125" style="121" customWidth="1"/>
    <col min="13585" max="13618" width="6.7109375" style="121" customWidth="1"/>
    <col min="13619" max="13823" width="11.42578125" style="121"/>
    <col min="13824" max="13824" width="8.7109375" style="121" customWidth="1"/>
    <col min="13825" max="13832" width="6.7109375" style="121" customWidth="1"/>
    <col min="13833" max="13840" width="8.42578125" style="121" customWidth="1"/>
    <col min="13841" max="13874" width="6.7109375" style="121" customWidth="1"/>
    <col min="13875" max="14079" width="11.42578125" style="121"/>
    <col min="14080" max="14080" width="8.7109375" style="121" customWidth="1"/>
    <col min="14081" max="14088" width="6.7109375" style="121" customWidth="1"/>
    <col min="14089" max="14096" width="8.42578125" style="121" customWidth="1"/>
    <col min="14097" max="14130" width="6.7109375" style="121" customWidth="1"/>
    <col min="14131" max="14335" width="11.42578125" style="121"/>
    <col min="14336" max="14336" width="8.7109375" style="121" customWidth="1"/>
    <col min="14337" max="14344" width="6.7109375" style="121" customWidth="1"/>
    <col min="14345" max="14352" width="8.42578125" style="121" customWidth="1"/>
    <col min="14353" max="14386" width="6.7109375" style="121" customWidth="1"/>
    <col min="14387" max="14591" width="11.42578125" style="121"/>
    <col min="14592" max="14592" width="8.7109375" style="121" customWidth="1"/>
    <col min="14593" max="14600" width="6.7109375" style="121" customWidth="1"/>
    <col min="14601" max="14608" width="8.42578125" style="121" customWidth="1"/>
    <col min="14609" max="14642" width="6.7109375" style="121" customWidth="1"/>
    <col min="14643" max="14847" width="11.42578125" style="121"/>
    <col min="14848" max="14848" width="8.7109375" style="121" customWidth="1"/>
    <col min="14849" max="14856" width="6.7109375" style="121" customWidth="1"/>
    <col min="14857" max="14864" width="8.42578125" style="121" customWidth="1"/>
    <col min="14865" max="14898" width="6.7109375" style="121" customWidth="1"/>
    <col min="14899" max="15103" width="11.42578125" style="121"/>
    <col min="15104" max="15104" width="8.7109375" style="121" customWidth="1"/>
    <col min="15105" max="15112" width="6.7109375" style="121" customWidth="1"/>
    <col min="15113" max="15120" width="8.42578125" style="121" customWidth="1"/>
    <col min="15121" max="15154" width="6.7109375" style="121" customWidth="1"/>
    <col min="15155" max="15359" width="11.42578125" style="121"/>
    <col min="15360" max="15360" width="8.7109375" style="121" customWidth="1"/>
    <col min="15361" max="15368" width="6.7109375" style="121" customWidth="1"/>
    <col min="15369" max="15376" width="8.42578125" style="121" customWidth="1"/>
    <col min="15377" max="15410" width="6.7109375" style="121" customWidth="1"/>
    <col min="15411" max="15615" width="11.42578125" style="121"/>
    <col min="15616" max="15616" width="8.7109375" style="121" customWidth="1"/>
    <col min="15617" max="15624" width="6.7109375" style="121" customWidth="1"/>
    <col min="15625" max="15632" width="8.42578125" style="121" customWidth="1"/>
    <col min="15633" max="15666" width="6.7109375" style="121" customWidth="1"/>
    <col min="15667" max="15871" width="11.42578125" style="121"/>
    <col min="15872" max="15872" width="8.7109375" style="121" customWidth="1"/>
    <col min="15873" max="15880" width="6.7109375" style="121" customWidth="1"/>
    <col min="15881" max="15888" width="8.42578125" style="121" customWidth="1"/>
    <col min="15889" max="15922" width="6.7109375" style="121" customWidth="1"/>
    <col min="15923" max="16127" width="11.42578125" style="121"/>
    <col min="16128" max="16128" width="8.7109375" style="121" customWidth="1"/>
    <col min="16129" max="16136" width="6.7109375" style="121" customWidth="1"/>
    <col min="16137" max="16144" width="8.42578125" style="121" customWidth="1"/>
    <col min="16145" max="16178" width="6.7109375" style="121" customWidth="1"/>
    <col min="16179" max="16384" width="11.42578125" style="121"/>
  </cols>
  <sheetData>
    <row r="1" spans="2:32" ht="13.5" thickBot="1"/>
    <row r="2" spans="2:32" ht="15.75" customHeight="1" thickBot="1">
      <c r="B2" s="383" t="s">
        <v>60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5"/>
      <c r="W2" s="349" t="s">
        <v>143</v>
      </c>
      <c r="AA2" s="40"/>
      <c r="AB2" s="335" t="s">
        <v>32</v>
      </c>
      <c r="AC2" s="336"/>
      <c r="AD2" s="336"/>
      <c r="AE2" s="336"/>
      <c r="AF2" s="336"/>
    </row>
    <row r="3" spans="2:32" ht="21" customHeight="1" thickBot="1">
      <c r="B3" s="386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8"/>
      <c r="W3" s="350"/>
      <c r="X3" s="82"/>
      <c r="Y3" s="82"/>
      <c r="Z3" s="96"/>
      <c r="AA3" s="42" t="s">
        <v>79</v>
      </c>
      <c r="AB3" s="338" t="s">
        <v>37</v>
      </c>
      <c r="AC3" s="339"/>
      <c r="AD3" s="202" t="s">
        <v>38</v>
      </c>
      <c r="AE3" s="204"/>
      <c r="AF3" s="60" t="s">
        <v>43</v>
      </c>
    </row>
    <row r="4" spans="2:32" s="48" customFormat="1" ht="17.25" customHeight="1" thickBot="1">
      <c r="B4" s="108" t="s">
        <v>33</v>
      </c>
      <c r="C4" s="98">
        <v>1</v>
      </c>
      <c r="D4" s="109">
        <v>2</v>
      </c>
      <c r="E4" s="98">
        <v>3</v>
      </c>
      <c r="F4" s="109">
        <v>4</v>
      </c>
      <c r="G4" s="98">
        <v>5</v>
      </c>
      <c r="H4" s="109">
        <v>6</v>
      </c>
      <c r="I4" s="98">
        <v>7</v>
      </c>
      <c r="J4" s="109">
        <v>8</v>
      </c>
      <c r="K4" s="98">
        <v>9</v>
      </c>
      <c r="L4" s="109">
        <v>10</v>
      </c>
      <c r="M4" s="98">
        <v>11</v>
      </c>
      <c r="N4" s="109">
        <v>12</v>
      </c>
      <c r="O4" s="98">
        <v>13</v>
      </c>
      <c r="P4" s="98">
        <v>14</v>
      </c>
      <c r="Q4" s="98">
        <v>15</v>
      </c>
      <c r="R4" s="109">
        <v>16</v>
      </c>
      <c r="S4" s="98">
        <v>17</v>
      </c>
      <c r="T4" s="109">
        <v>18</v>
      </c>
      <c r="U4" s="98">
        <v>19</v>
      </c>
      <c r="V4" s="98">
        <v>20</v>
      </c>
      <c r="W4" s="351"/>
      <c r="X4" s="355" t="s">
        <v>126</v>
      </c>
      <c r="Y4" s="356"/>
      <c r="Z4" s="97" t="s">
        <v>36</v>
      </c>
      <c r="AA4" s="120" t="s">
        <v>76</v>
      </c>
      <c r="AB4" s="320" t="s">
        <v>75</v>
      </c>
      <c r="AC4" s="322"/>
      <c r="AD4" s="320" t="s">
        <v>77</v>
      </c>
      <c r="AE4" s="322"/>
      <c r="AF4" s="44" t="s">
        <v>78</v>
      </c>
    </row>
    <row r="5" spans="2:32" ht="17.25" customHeight="1" thickBot="1">
      <c r="B5" s="99" t="s">
        <v>37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66">
        <f>SaltosSimples!O51</f>
        <v>42.483333333333334</v>
      </c>
      <c r="X5" s="99" t="s">
        <v>37</v>
      </c>
      <c r="Y5" s="100" t="e">
        <f>AVERAGE(C5:V5)</f>
        <v>#DIV/0!</v>
      </c>
      <c r="Z5" s="95" t="e">
        <f>STDEV(C5:V5)</f>
        <v>#DIV/0!</v>
      </c>
      <c r="AA5" s="323" t="e">
        <f>(AVERAGE(C5:D5))-W5</f>
        <v>#DIV/0!</v>
      </c>
      <c r="AB5" s="325" t="e">
        <f>((Y5*100)/W5)-100</f>
        <v>#DIV/0!</v>
      </c>
      <c r="AC5" s="327" t="s">
        <v>40</v>
      </c>
      <c r="AD5" s="340" t="e">
        <f>Y6-W6</f>
        <v>#DIV/0!</v>
      </c>
      <c r="AE5" s="327" t="s">
        <v>80</v>
      </c>
      <c r="AF5" s="340" t="e">
        <f>Y9-W9</f>
        <v>#DIV/0!</v>
      </c>
    </row>
    <row r="6" spans="2:32" ht="17.25" customHeight="1" thickBot="1">
      <c r="B6" s="101" t="s">
        <v>38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87">
        <f>SaltosSimples!O52</f>
        <v>222.66666666666666</v>
      </c>
      <c r="X6" s="101" t="s">
        <v>38</v>
      </c>
      <c r="Y6" s="167" t="e">
        <f>AVERAGE(C6:V6)</f>
        <v>#DIV/0!</v>
      </c>
      <c r="Z6" s="95" t="e">
        <f>STDEV(C6:V6)</f>
        <v>#DIV/0!</v>
      </c>
      <c r="AA6" s="324"/>
      <c r="AB6" s="326"/>
      <c r="AC6" s="328"/>
      <c r="AD6" s="341"/>
      <c r="AE6" s="328"/>
      <c r="AF6" s="341"/>
    </row>
    <row r="7" spans="2:32" ht="17.25" customHeight="1" thickBot="1">
      <c r="B7" s="98" t="s">
        <v>39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32">
        <f>SaltosSimples!O53</f>
        <v>588</v>
      </c>
      <c r="X7" s="98" t="s">
        <v>39</v>
      </c>
      <c r="Y7" s="105" t="e">
        <f>AVERAGE(C7:V7)</f>
        <v>#DIV/0!</v>
      </c>
      <c r="Z7" s="95" t="e">
        <f>STDEV(C7:V7)</f>
        <v>#DIV/0!</v>
      </c>
      <c r="AA7" s="329" t="e">
        <f>(AVERAGE(C5:D5))/W5</f>
        <v>#DIV/0!</v>
      </c>
      <c r="AB7" s="325" t="e">
        <f>Y5/W5</f>
        <v>#DIV/0!</v>
      </c>
      <c r="AC7" s="333" t="s">
        <v>116</v>
      </c>
      <c r="AD7" s="325" t="e">
        <f>((Y6*100)/W6)-100</f>
        <v>#DIV/0!</v>
      </c>
      <c r="AE7" s="327" t="s">
        <v>40</v>
      </c>
      <c r="AF7" s="325" t="e">
        <f>((Y9*100)/W9)-100</f>
        <v>#DIV/0!</v>
      </c>
    </row>
    <row r="8" spans="2:32" ht="17.25" customHeight="1" thickBot="1">
      <c r="B8" s="113" t="s">
        <v>41</v>
      </c>
      <c r="C8" s="114" t="e">
        <f t="shared" ref="C8:Q8" si="0">C7/C6</f>
        <v>#DIV/0!</v>
      </c>
      <c r="D8" s="114" t="e">
        <f t="shared" si="0"/>
        <v>#DIV/0!</v>
      </c>
      <c r="E8" s="114" t="e">
        <f t="shared" si="0"/>
        <v>#DIV/0!</v>
      </c>
      <c r="F8" s="114" t="e">
        <f t="shared" si="0"/>
        <v>#DIV/0!</v>
      </c>
      <c r="G8" s="114" t="e">
        <f t="shared" si="0"/>
        <v>#DIV/0!</v>
      </c>
      <c r="H8" s="115" t="e">
        <f t="shared" si="0"/>
        <v>#DIV/0!</v>
      </c>
      <c r="I8" s="115" t="e">
        <f t="shared" si="0"/>
        <v>#DIV/0!</v>
      </c>
      <c r="J8" s="115" t="e">
        <f t="shared" si="0"/>
        <v>#DIV/0!</v>
      </c>
      <c r="K8" s="115" t="e">
        <f t="shared" si="0"/>
        <v>#DIV/0!</v>
      </c>
      <c r="L8" s="115" t="e">
        <f t="shared" si="0"/>
        <v>#DIV/0!</v>
      </c>
      <c r="M8" s="115" t="e">
        <f t="shared" si="0"/>
        <v>#DIV/0!</v>
      </c>
      <c r="N8" s="115" t="e">
        <f t="shared" si="0"/>
        <v>#DIV/0!</v>
      </c>
      <c r="O8" s="115" t="e">
        <f t="shared" ref="O8" si="1">O7/O6</f>
        <v>#DIV/0!</v>
      </c>
      <c r="P8" s="115" t="e">
        <f t="shared" ref="P8" si="2">P7/P6</f>
        <v>#DIV/0!</v>
      </c>
      <c r="Q8" s="115" t="e">
        <f t="shared" si="0"/>
        <v>#DIV/0!</v>
      </c>
      <c r="R8" s="115" t="e">
        <f>R7/R6</f>
        <v>#DIV/0!</v>
      </c>
      <c r="S8" s="115" t="e">
        <f>S7/S6</f>
        <v>#DIV/0!</v>
      </c>
      <c r="T8" s="115" t="e">
        <f>T7/T6</f>
        <v>#DIV/0!</v>
      </c>
      <c r="U8" s="115" t="e">
        <f>U7/U6</f>
        <v>#DIV/0!</v>
      </c>
      <c r="V8" s="115" t="e">
        <f>V7/V6</f>
        <v>#DIV/0!</v>
      </c>
      <c r="W8" s="66">
        <f>SaltosSimples!K54</f>
        <v>2.6741071428571428</v>
      </c>
      <c r="X8" s="102" t="s">
        <v>42</v>
      </c>
      <c r="Y8" s="103" t="e">
        <f>AVERAGE(C8:V8)</f>
        <v>#DIV/0!</v>
      </c>
      <c r="Z8" s="95" t="e">
        <f>STDEV(C8:V8)</f>
        <v>#DIV/0!</v>
      </c>
      <c r="AA8" s="330"/>
      <c r="AB8" s="326"/>
      <c r="AC8" s="334"/>
      <c r="AD8" s="326"/>
      <c r="AE8" s="328"/>
      <c r="AF8" s="326"/>
    </row>
    <row r="9" spans="2:32" ht="17.25" customHeight="1" thickBot="1">
      <c r="B9" s="116" t="s">
        <v>43</v>
      </c>
      <c r="C9" s="102" t="e">
        <f>((C5)*10)/C6</f>
        <v>#DIV/0!</v>
      </c>
      <c r="D9" s="102" t="e">
        <f t="shared" ref="D9:Q9" si="3">((D5)*10)/D6</f>
        <v>#DIV/0!</v>
      </c>
      <c r="E9" s="102" t="e">
        <f t="shared" si="3"/>
        <v>#DIV/0!</v>
      </c>
      <c r="F9" s="102" t="e">
        <f t="shared" si="3"/>
        <v>#DIV/0!</v>
      </c>
      <c r="G9" s="102" t="e">
        <f t="shared" si="3"/>
        <v>#DIV/0!</v>
      </c>
      <c r="H9" s="102" t="e">
        <f t="shared" si="3"/>
        <v>#DIV/0!</v>
      </c>
      <c r="I9" s="102" t="e">
        <f t="shared" si="3"/>
        <v>#DIV/0!</v>
      </c>
      <c r="J9" s="102" t="e">
        <f t="shared" si="3"/>
        <v>#DIV/0!</v>
      </c>
      <c r="K9" s="102" t="e">
        <f t="shared" si="3"/>
        <v>#DIV/0!</v>
      </c>
      <c r="L9" s="102" t="e">
        <f t="shared" si="3"/>
        <v>#DIV/0!</v>
      </c>
      <c r="M9" s="102" t="e">
        <f t="shared" si="3"/>
        <v>#DIV/0!</v>
      </c>
      <c r="N9" s="102" t="e">
        <f t="shared" si="3"/>
        <v>#DIV/0!</v>
      </c>
      <c r="O9" s="102" t="e">
        <f t="shared" ref="O9" si="4">((O5)*10)/O6</f>
        <v>#DIV/0!</v>
      </c>
      <c r="P9" s="102" t="e">
        <f t="shared" ref="P9" si="5">((P5)*10)/P6</f>
        <v>#DIV/0!</v>
      </c>
      <c r="Q9" s="102" t="e">
        <f t="shared" si="3"/>
        <v>#DIV/0!</v>
      </c>
      <c r="R9" s="102" t="e">
        <f>((R5)*10)/R6</f>
        <v>#DIV/0!</v>
      </c>
      <c r="S9" s="102" t="e">
        <f>((S5)*10)/S6</f>
        <v>#DIV/0!</v>
      </c>
      <c r="T9" s="102" t="e">
        <f>((T5)*10)/T6</f>
        <v>#DIV/0!</v>
      </c>
      <c r="U9" s="102" t="e">
        <f>((U5)*10)/U6</f>
        <v>#DIV/0!</v>
      </c>
      <c r="V9" s="102" t="e">
        <f>((V5)*10)/V6</f>
        <v>#DIV/0!</v>
      </c>
      <c r="W9" s="61">
        <f>SaltosSimples!K55</f>
        <v>1.9821428571428572</v>
      </c>
      <c r="X9" s="102" t="s">
        <v>43</v>
      </c>
      <c r="Y9" s="102" t="e">
        <f>AVERAGE(C9:V9)</f>
        <v>#DIV/0!</v>
      </c>
      <c r="Z9" s="94"/>
      <c r="AA9" s="46"/>
      <c r="AB9" s="320" t="s">
        <v>115</v>
      </c>
      <c r="AC9" s="321"/>
      <c r="AD9" s="321"/>
      <c r="AE9" s="321"/>
      <c r="AF9" s="322"/>
    </row>
    <row r="29" spans="14:32" ht="13.5" thickBot="1"/>
    <row r="30" spans="14:32" ht="15" customHeight="1" thickBot="1">
      <c r="N30" s="371" t="s">
        <v>83</v>
      </c>
      <c r="O30" s="372"/>
      <c r="P30" s="372"/>
      <c r="Q30" s="372"/>
      <c r="R30" s="372"/>
      <c r="S30" s="372"/>
      <c r="T30" s="372"/>
      <c r="U30" s="372"/>
      <c r="V30" s="373"/>
      <c r="W30" s="349" t="s">
        <v>87</v>
      </c>
      <c r="X30" s="135"/>
      <c r="Y30" s="135"/>
      <c r="Z30" s="135"/>
      <c r="AA30" s="40"/>
      <c r="AB30" s="335" t="s">
        <v>32</v>
      </c>
      <c r="AC30" s="336"/>
      <c r="AD30" s="336"/>
      <c r="AE30" s="336"/>
      <c r="AF30" s="336"/>
    </row>
    <row r="31" spans="14:32" ht="15" customHeight="1" thickBot="1">
      <c r="N31" s="374"/>
      <c r="O31" s="375"/>
      <c r="P31" s="375"/>
      <c r="Q31" s="375"/>
      <c r="R31" s="375"/>
      <c r="S31" s="375"/>
      <c r="T31" s="375"/>
      <c r="U31" s="375"/>
      <c r="V31" s="376"/>
      <c r="W31" s="350"/>
      <c r="X31" s="82"/>
      <c r="Y31" s="82"/>
      <c r="Z31" s="96"/>
      <c r="AA31" s="42" t="s">
        <v>79</v>
      </c>
      <c r="AB31" s="338" t="s">
        <v>37</v>
      </c>
      <c r="AC31" s="339"/>
      <c r="AD31" s="202" t="s">
        <v>38</v>
      </c>
      <c r="AE31" s="204"/>
      <c r="AF31" s="60" t="s">
        <v>43</v>
      </c>
    </row>
    <row r="32" spans="14:32" ht="15.75" customHeight="1" thickBot="1">
      <c r="N32" s="359" t="s">
        <v>33</v>
      </c>
      <c r="O32" s="360"/>
      <c r="P32" s="98">
        <v>1</v>
      </c>
      <c r="Q32" s="109">
        <v>2</v>
      </c>
      <c r="R32" s="98">
        <v>3</v>
      </c>
      <c r="S32" s="109">
        <v>4</v>
      </c>
      <c r="T32" s="98">
        <v>5</v>
      </c>
      <c r="U32" s="109">
        <v>6</v>
      </c>
      <c r="V32" s="98">
        <v>7</v>
      </c>
      <c r="W32" s="351"/>
      <c r="X32" s="355" t="s">
        <v>127</v>
      </c>
      <c r="Y32" s="356"/>
      <c r="Z32" s="97" t="s">
        <v>36</v>
      </c>
      <c r="AA32" s="134" t="s">
        <v>76</v>
      </c>
      <c r="AB32" s="320" t="s">
        <v>75</v>
      </c>
      <c r="AC32" s="322"/>
      <c r="AD32" s="320" t="s">
        <v>77</v>
      </c>
      <c r="AE32" s="322"/>
      <c r="AF32" s="44" t="s">
        <v>78</v>
      </c>
    </row>
    <row r="33" spans="14:32" ht="15.75" customHeight="1" thickBot="1">
      <c r="N33" s="361" t="s">
        <v>37</v>
      </c>
      <c r="O33" s="362"/>
      <c r="P33" s="110">
        <f>C5</f>
        <v>0</v>
      </c>
      <c r="Q33" s="110">
        <f t="shared" ref="Q33:U33" si="6">D5</f>
        <v>0</v>
      </c>
      <c r="R33" s="110">
        <f t="shared" si="6"/>
        <v>0</v>
      </c>
      <c r="S33" s="110">
        <f t="shared" si="6"/>
        <v>0</v>
      </c>
      <c r="T33" s="110">
        <f t="shared" si="6"/>
        <v>0</v>
      </c>
      <c r="U33" s="110">
        <f t="shared" si="6"/>
        <v>0</v>
      </c>
      <c r="V33" s="110">
        <f>I5</f>
        <v>0</v>
      </c>
      <c r="W33" s="129">
        <f>W5</f>
        <v>42.483333333333334</v>
      </c>
      <c r="X33" s="99" t="s">
        <v>37</v>
      </c>
      <c r="Y33" s="100">
        <f>AVERAGE(P33:V33)</f>
        <v>0</v>
      </c>
      <c r="Z33" s="95">
        <f>STDEV(P34:V34)</f>
        <v>0</v>
      </c>
      <c r="AA33" s="357" t="e">
        <f>AA5</f>
        <v>#DIV/0!</v>
      </c>
      <c r="AB33" s="325">
        <f>((Y33*100)/W33)-100</f>
        <v>-100</v>
      </c>
      <c r="AC33" s="327" t="s">
        <v>40</v>
      </c>
      <c r="AD33" s="340">
        <f>Y34-W34</f>
        <v>-222.66666666666666</v>
      </c>
      <c r="AE33" s="327" t="s">
        <v>80</v>
      </c>
      <c r="AF33" s="340" t="e">
        <f>Y37-W37</f>
        <v>#DIV/0!</v>
      </c>
    </row>
    <row r="34" spans="14:32" ht="15.75" customHeight="1" thickBot="1">
      <c r="N34" s="363" t="s">
        <v>38</v>
      </c>
      <c r="O34" s="364"/>
      <c r="P34" s="111">
        <f>C6</f>
        <v>0</v>
      </c>
      <c r="Q34" s="111">
        <f t="shared" ref="Q34:U34" si="7">D6</f>
        <v>0</v>
      </c>
      <c r="R34" s="111">
        <f t="shared" si="7"/>
        <v>0</v>
      </c>
      <c r="S34" s="111">
        <f t="shared" si="7"/>
        <v>0</v>
      </c>
      <c r="T34" s="111">
        <f t="shared" si="7"/>
        <v>0</v>
      </c>
      <c r="U34" s="111">
        <f t="shared" si="7"/>
        <v>0</v>
      </c>
      <c r="V34" s="111">
        <f>I6</f>
        <v>0</v>
      </c>
      <c r="W34" s="130">
        <f>W6</f>
        <v>222.66666666666666</v>
      </c>
      <c r="X34" s="101" t="s">
        <v>38</v>
      </c>
      <c r="Y34" s="104">
        <f>AVERAGE(P35:V35)</f>
        <v>0</v>
      </c>
      <c r="Z34" s="95">
        <f>STDEV(P35:V35)</f>
        <v>0</v>
      </c>
      <c r="AA34" s="358"/>
      <c r="AB34" s="326"/>
      <c r="AC34" s="328"/>
      <c r="AD34" s="341"/>
      <c r="AE34" s="328"/>
      <c r="AF34" s="341"/>
    </row>
    <row r="35" spans="14:32" ht="15.75" customHeight="1" thickBot="1">
      <c r="N35" s="359" t="s">
        <v>39</v>
      </c>
      <c r="O35" s="360"/>
      <c r="P35" s="112">
        <f>C7</f>
        <v>0</v>
      </c>
      <c r="Q35" s="112">
        <f t="shared" ref="Q35:U35" si="8">D7</f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>I7</f>
        <v>0</v>
      </c>
      <c r="W35" s="132">
        <f>W7</f>
        <v>588</v>
      </c>
      <c r="X35" s="98" t="s">
        <v>39</v>
      </c>
      <c r="Y35" s="105">
        <f>AVERAGE(P35:V35)</f>
        <v>0</v>
      </c>
      <c r="Z35" s="95" t="e">
        <f>STDEV(P36:V36)</f>
        <v>#DIV/0!</v>
      </c>
      <c r="AA35" s="329" t="e">
        <f>AA7</f>
        <v>#DIV/0!</v>
      </c>
      <c r="AB35" s="325">
        <f>Y33/W33</f>
        <v>0</v>
      </c>
      <c r="AC35" s="333" t="s">
        <v>116</v>
      </c>
      <c r="AD35" s="325">
        <f>((Y34*100)/W34)-100</f>
        <v>-100</v>
      </c>
      <c r="AE35" s="327" t="s">
        <v>40</v>
      </c>
      <c r="AF35" s="325" t="e">
        <f>((Y37*100)/W37)-100</f>
        <v>#DIV/0!</v>
      </c>
    </row>
    <row r="36" spans="14:32" ht="15.75" customHeight="1" thickBot="1">
      <c r="N36" s="365" t="s">
        <v>41</v>
      </c>
      <c r="O36" s="366"/>
      <c r="P36" s="114" t="e">
        <f>P35/P34</f>
        <v>#DIV/0!</v>
      </c>
      <c r="Q36" s="114" t="e">
        <f t="shared" ref="Q36:V36" si="9">Q35/Q34</f>
        <v>#DIV/0!</v>
      </c>
      <c r="R36" s="114" t="e">
        <f t="shared" si="9"/>
        <v>#DIV/0!</v>
      </c>
      <c r="S36" s="114" t="e">
        <f t="shared" si="9"/>
        <v>#DIV/0!</v>
      </c>
      <c r="T36" s="114" t="e">
        <f t="shared" si="9"/>
        <v>#DIV/0!</v>
      </c>
      <c r="U36" s="115" t="e">
        <f t="shared" si="9"/>
        <v>#DIV/0!</v>
      </c>
      <c r="V36" s="115" t="e">
        <f t="shared" si="9"/>
        <v>#DIV/0!</v>
      </c>
      <c r="W36" s="66">
        <f>W8</f>
        <v>2.6741071428571428</v>
      </c>
      <c r="X36" s="102" t="s">
        <v>42</v>
      </c>
      <c r="Y36" s="103" t="e">
        <f>AVERAGE(P36:V36)</f>
        <v>#DIV/0!</v>
      </c>
      <c r="Z36" s="95" t="e">
        <f>STDEV(P37:V37)</f>
        <v>#DIV/0!</v>
      </c>
      <c r="AA36" s="330"/>
      <c r="AB36" s="326"/>
      <c r="AC36" s="334"/>
      <c r="AD36" s="326"/>
      <c r="AE36" s="328"/>
      <c r="AF36" s="326"/>
    </row>
    <row r="37" spans="14:32" ht="15.75" customHeight="1" thickBot="1">
      <c r="N37" s="367" t="s">
        <v>43</v>
      </c>
      <c r="O37" s="368"/>
      <c r="P37" s="102" t="e">
        <f>((P33)*10)/P34</f>
        <v>#DIV/0!</v>
      </c>
      <c r="Q37" s="102" t="e">
        <f t="shared" ref="Q37:V37" si="10">((Q33)*10)/Q34</f>
        <v>#DIV/0!</v>
      </c>
      <c r="R37" s="102" t="e">
        <f t="shared" si="10"/>
        <v>#DIV/0!</v>
      </c>
      <c r="S37" s="102" t="e">
        <f t="shared" si="10"/>
        <v>#DIV/0!</v>
      </c>
      <c r="T37" s="102" t="e">
        <f t="shared" si="10"/>
        <v>#DIV/0!</v>
      </c>
      <c r="U37" s="102" t="e">
        <f t="shared" si="10"/>
        <v>#DIV/0!</v>
      </c>
      <c r="V37" s="102" t="e">
        <f t="shared" si="10"/>
        <v>#DIV/0!</v>
      </c>
      <c r="W37" s="61">
        <f>W9</f>
        <v>1.9821428571428572</v>
      </c>
      <c r="X37" s="102" t="s">
        <v>43</v>
      </c>
      <c r="Y37" s="102" t="e">
        <f>AVERAGE(P37:V37)</f>
        <v>#DIV/0!</v>
      </c>
      <c r="Z37" s="94"/>
      <c r="AA37" s="46"/>
      <c r="AB37" s="320" t="s">
        <v>115</v>
      </c>
      <c r="AC37" s="321"/>
      <c r="AD37" s="321"/>
      <c r="AE37" s="321"/>
      <c r="AF37" s="322"/>
    </row>
    <row r="39" spans="14:32" ht="13.5" thickBot="1"/>
    <row r="40" spans="14:32" ht="15" customHeight="1" thickBot="1">
      <c r="N40" s="371" t="s">
        <v>84</v>
      </c>
      <c r="O40" s="372"/>
      <c r="P40" s="372"/>
      <c r="Q40" s="372"/>
      <c r="R40" s="372"/>
      <c r="S40" s="372"/>
      <c r="T40" s="372"/>
      <c r="U40" s="372"/>
      <c r="V40" s="373"/>
      <c r="W40" s="349" t="s">
        <v>87</v>
      </c>
      <c r="X40" s="135"/>
      <c r="Y40" s="135"/>
      <c r="Z40" s="135"/>
      <c r="AA40" s="40"/>
      <c r="AB40" s="335" t="s">
        <v>32</v>
      </c>
      <c r="AC40" s="336"/>
      <c r="AD40" s="336"/>
      <c r="AE40" s="336"/>
      <c r="AF40" s="336"/>
    </row>
    <row r="41" spans="14:32" ht="15" customHeight="1" thickBot="1">
      <c r="N41" s="374"/>
      <c r="O41" s="375"/>
      <c r="P41" s="375"/>
      <c r="Q41" s="375"/>
      <c r="R41" s="375"/>
      <c r="S41" s="375"/>
      <c r="T41" s="375"/>
      <c r="U41" s="375"/>
      <c r="V41" s="376"/>
      <c r="W41" s="350"/>
      <c r="X41" s="82"/>
      <c r="Y41" s="82"/>
      <c r="Z41" s="96"/>
      <c r="AA41" s="42" t="s">
        <v>79</v>
      </c>
      <c r="AB41" s="338" t="s">
        <v>37</v>
      </c>
      <c r="AC41" s="339"/>
      <c r="AD41" s="202" t="s">
        <v>38</v>
      </c>
      <c r="AE41" s="204"/>
      <c r="AF41" s="60" t="s">
        <v>43</v>
      </c>
    </row>
    <row r="42" spans="14:32" ht="15" thickBot="1">
      <c r="N42" s="359" t="s">
        <v>33</v>
      </c>
      <c r="O42" s="360"/>
      <c r="P42" s="98">
        <v>8</v>
      </c>
      <c r="Q42" s="109">
        <v>9</v>
      </c>
      <c r="R42" s="98">
        <v>10</v>
      </c>
      <c r="S42" s="109">
        <v>11</v>
      </c>
      <c r="T42" s="98">
        <v>12</v>
      </c>
      <c r="U42" s="109">
        <v>13</v>
      </c>
      <c r="V42" s="98">
        <v>14</v>
      </c>
      <c r="W42" s="351"/>
      <c r="X42" s="355" t="s">
        <v>128</v>
      </c>
      <c r="Y42" s="356"/>
      <c r="Z42" s="97" t="s">
        <v>36</v>
      </c>
      <c r="AA42" s="134" t="s">
        <v>76</v>
      </c>
      <c r="AB42" s="320" t="s">
        <v>75</v>
      </c>
      <c r="AC42" s="322"/>
      <c r="AD42" s="320" t="s">
        <v>77</v>
      </c>
      <c r="AE42" s="322"/>
      <c r="AF42" s="44" t="s">
        <v>78</v>
      </c>
    </row>
    <row r="43" spans="14:32" ht="15" thickBot="1">
      <c r="N43" s="361" t="s">
        <v>37</v>
      </c>
      <c r="O43" s="362"/>
      <c r="P43" s="110">
        <f>J5</f>
        <v>0</v>
      </c>
      <c r="Q43" s="110">
        <f t="shared" ref="Q43:U43" si="11">K5</f>
        <v>0</v>
      </c>
      <c r="R43" s="110">
        <f t="shared" si="11"/>
        <v>0</v>
      </c>
      <c r="S43" s="110">
        <f t="shared" si="11"/>
        <v>0</v>
      </c>
      <c r="T43" s="110">
        <f t="shared" si="11"/>
        <v>0</v>
      </c>
      <c r="U43" s="110">
        <f t="shared" si="11"/>
        <v>0</v>
      </c>
      <c r="V43" s="110"/>
      <c r="W43" s="129">
        <f>W33</f>
        <v>42.483333333333334</v>
      </c>
      <c r="X43" s="99" t="s">
        <v>37</v>
      </c>
      <c r="Y43" s="100">
        <f>AVERAGE(P43:V43)</f>
        <v>0</v>
      </c>
      <c r="Z43" s="95">
        <f>STDEV(P44:V44)</f>
        <v>0</v>
      </c>
      <c r="AA43" s="357" t="e">
        <f>AA5</f>
        <v>#DIV/0!</v>
      </c>
      <c r="AB43" s="325">
        <f>((Y43*100)/W43)-100</f>
        <v>-100</v>
      </c>
      <c r="AC43" s="327" t="s">
        <v>40</v>
      </c>
      <c r="AD43" s="340">
        <f>Y44-W44</f>
        <v>-222.66666666666666</v>
      </c>
      <c r="AE43" s="327" t="s">
        <v>80</v>
      </c>
      <c r="AF43" s="340" t="e">
        <f>Y47-W47</f>
        <v>#DIV/0!</v>
      </c>
    </row>
    <row r="44" spans="14:32" ht="15" thickBot="1">
      <c r="N44" s="363" t="s">
        <v>38</v>
      </c>
      <c r="O44" s="364"/>
      <c r="P44" s="111">
        <f>J6</f>
        <v>0</v>
      </c>
      <c r="Q44" s="111">
        <f t="shared" ref="Q44:U44" si="12">K6</f>
        <v>0</v>
      </c>
      <c r="R44" s="111">
        <f t="shared" si="12"/>
        <v>0</v>
      </c>
      <c r="S44" s="111">
        <f t="shared" si="12"/>
        <v>0</v>
      </c>
      <c r="T44" s="111">
        <f t="shared" si="12"/>
        <v>0</v>
      </c>
      <c r="U44" s="111">
        <f t="shared" si="12"/>
        <v>0</v>
      </c>
      <c r="V44" s="111"/>
      <c r="W44" s="130">
        <f>W34</f>
        <v>222.66666666666666</v>
      </c>
      <c r="X44" s="101" t="s">
        <v>38</v>
      </c>
      <c r="Y44" s="104">
        <f>AVERAGE(P45:V45)</f>
        <v>0</v>
      </c>
      <c r="Z44" s="95">
        <f>STDEV(P45:V45)</f>
        <v>0</v>
      </c>
      <c r="AA44" s="358"/>
      <c r="AB44" s="326"/>
      <c r="AC44" s="328"/>
      <c r="AD44" s="341"/>
      <c r="AE44" s="328"/>
      <c r="AF44" s="341"/>
    </row>
    <row r="45" spans="14:32" ht="15" customHeight="1" thickBot="1">
      <c r="N45" s="359" t="s">
        <v>39</v>
      </c>
      <c r="O45" s="360"/>
      <c r="P45" s="112">
        <f>J7</f>
        <v>0</v>
      </c>
      <c r="Q45" s="112">
        <f t="shared" ref="Q45:U45" si="13">K7</f>
        <v>0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/>
      <c r="W45" s="132">
        <f>W35</f>
        <v>588</v>
      </c>
      <c r="X45" s="98" t="s">
        <v>39</v>
      </c>
      <c r="Y45" s="105">
        <f>AVERAGE(P45:V45)</f>
        <v>0</v>
      </c>
      <c r="Z45" s="95" t="e">
        <f>STDEV(P46:V46)</f>
        <v>#DIV/0!</v>
      </c>
      <c r="AA45" s="329" t="e">
        <f>AA7</f>
        <v>#DIV/0!</v>
      </c>
      <c r="AB45" s="325">
        <f>Y43/W43</f>
        <v>0</v>
      </c>
      <c r="AC45" s="333" t="s">
        <v>116</v>
      </c>
      <c r="AD45" s="325">
        <f>((Y44*100)/W44)-100</f>
        <v>-100</v>
      </c>
      <c r="AE45" s="327" t="s">
        <v>40</v>
      </c>
      <c r="AF45" s="325" t="e">
        <f>((Y47*100)/W47)-100</f>
        <v>#DIV/0!</v>
      </c>
    </row>
    <row r="46" spans="14:32" ht="15" customHeight="1" thickBot="1">
      <c r="N46" s="365" t="s">
        <v>41</v>
      </c>
      <c r="O46" s="366"/>
      <c r="P46" s="114" t="e">
        <f t="shared" ref="P46:U46" si="14">P45/P44</f>
        <v>#DIV/0!</v>
      </c>
      <c r="Q46" s="114" t="e">
        <f t="shared" si="14"/>
        <v>#DIV/0!</v>
      </c>
      <c r="R46" s="114" t="e">
        <f t="shared" si="14"/>
        <v>#DIV/0!</v>
      </c>
      <c r="S46" s="114" t="e">
        <f t="shared" si="14"/>
        <v>#DIV/0!</v>
      </c>
      <c r="T46" s="114" t="e">
        <f t="shared" si="14"/>
        <v>#DIV/0!</v>
      </c>
      <c r="U46" s="115" t="e">
        <f t="shared" si="14"/>
        <v>#DIV/0!</v>
      </c>
      <c r="V46" s="115"/>
      <c r="W46" s="66">
        <f>W8</f>
        <v>2.6741071428571428</v>
      </c>
      <c r="X46" s="102" t="s">
        <v>42</v>
      </c>
      <c r="Y46" s="103" t="e">
        <f>AVERAGE(P46:V46)</f>
        <v>#DIV/0!</v>
      </c>
      <c r="Z46" s="95" t="e">
        <f>STDEV(P47:V47)</f>
        <v>#DIV/0!</v>
      </c>
      <c r="AA46" s="330"/>
      <c r="AB46" s="326"/>
      <c r="AC46" s="334"/>
      <c r="AD46" s="326"/>
      <c r="AE46" s="328"/>
      <c r="AF46" s="326"/>
    </row>
    <row r="47" spans="14:32" ht="15" thickBot="1">
      <c r="N47" s="367" t="s">
        <v>43</v>
      </c>
      <c r="O47" s="368"/>
      <c r="P47" s="102" t="e">
        <f>((P43)*10)/P44</f>
        <v>#DIV/0!</v>
      </c>
      <c r="Q47" s="102" t="e">
        <f t="shared" ref="Q47:U47" si="15">((Q43)*10)/Q44</f>
        <v>#DIV/0!</v>
      </c>
      <c r="R47" s="102" t="e">
        <f t="shared" si="15"/>
        <v>#DIV/0!</v>
      </c>
      <c r="S47" s="102" t="e">
        <f t="shared" si="15"/>
        <v>#DIV/0!</v>
      </c>
      <c r="T47" s="102" t="e">
        <f t="shared" si="15"/>
        <v>#DIV/0!</v>
      </c>
      <c r="U47" s="102" t="e">
        <f t="shared" si="15"/>
        <v>#DIV/0!</v>
      </c>
      <c r="V47" s="102"/>
      <c r="W47" s="61">
        <f>W9</f>
        <v>1.9821428571428572</v>
      </c>
      <c r="X47" s="102" t="s">
        <v>43</v>
      </c>
      <c r="Y47" s="102" t="e">
        <f>AVERAGE(P47:V47)</f>
        <v>#DIV/0!</v>
      </c>
      <c r="Z47" s="94"/>
      <c r="AA47" s="46"/>
      <c r="AB47" s="320" t="s">
        <v>115</v>
      </c>
      <c r="AC47" s="321"/>
      <c r="AD47" s="321"/>
      <c r="AE47" s="321"/>
      <c r="AF47" s="322"/>
    </row>
    <row r="49" spans="11:32" ht="13.5" thickBot="1"/>
    <row r="50" spans="11:32" ht="15" customHeight="1" thickBot="1">
      <c r="N50" s="371" t="s">
        <v>85</v>
      </c>
      <c r="O50" s="372"/>
      <c r="P50" s="372"/>
      <c r="Q50" s="372"/>
      <c r="R50" s="372"/>
      <c r="S50" s="372"/>
      <c r="T50" s="372"/>
      <c r="U50" s="372"/>
      <c r="V50" s="373"/>
      <c r="W50" s="349" t="s">
        <v>87</v>
      </c>
      <c r="X50" s="135"/>
      <c r="Y50" s="135"/>
      <c r="Z50" s="135"/>
      <c r="AA50" s="40"/>
      <c r="AB50" s="335" t="s">
        <v>32</v>
      </c>
      <c r="AC50" s="336"/>
      <c r="AD50" s="336"/>
      <c r="AE50" s="336"/>
      <c r="AF50" s="336"/>
    </row>
    <row r="51" spans="11:32" ht="15" customHeight="1" thickBot="1">
      <c r="N51" s="374"/>
      <c r="O51" s="375"/>
      <c r="P51" s="375"/>
      <c r="Q51" s="375"/>
      <c r="R51" s="375"/>
      <c r="S51" s="375"/>
      <c r="T51" s="375"/>
      <c r="U51" s="375"/>
      <c r="V51" s="376"/>
      <c r="W51" s="350"/>
      <c r="X51" s="82"/>
      <c r="Y51" s="82"/>
      <c r="Z51" s="96"/>
      <c r="AA51" s="42" t="s">
        <v>79</v>
      </c>
      <c r="AB51" s="338" t="s">
        <v>37</v>
      </c>
      <c r="AC51" s="339"/>
      <c r="AD51" s="202" t="s">
        <v>38</v>
      </c>
      <c r="AE51" s="204"/>
      <c r="AF51" s="60" t="s">
        <v>43</v>
      </c>
    </row>
    <row r="52" spans="11:32" ht="15" thickBot="1">
      <c r="N52" s="359" t="s">
        <v>33</v>
      </c>
      <c r="O52" s="360"/>
      <c r="P52" s="98">
        <v>14</v>
      </c>
      <c r="Q52" s="109">
        <v>15</v>
      </c>
      <c r="R52" s="98">
        <v>16</v>
      </c>
      <c r="S52" s="109">
        <v>17</v>
      </c>
      <c r="T52" s="98">
        <v>18</v>
      </c>
      <c r="U52" s="109">
        <v>19</v>
      </c>
      <c r="V52" s="98">
        <v>20</v>
      </c>
      <c r="W52" s="351"/>
      <c r="X52" s="355" t="s">
        <v>129</v>
      </c>
      <c r="Y52" s="356"/>
      <c r="Z52" s="97" t="s">
        <v>36</v>
      </c>
      <c r="AA52" s="134" t="s">
        <v>76</v>
      </c>
      <c r="AB52" s="320" t="s">
        <v>75</v>
      </c>
      <c r="AC52" s="322"/>
      <c r="AD52" s="320" t="s">
        <v>77</v>
      </c>
      <c r="AE52" s="322"/>
      <c r="AF52" s="44" t="s">
        <v>78</v>
      </c>
    </row>
    <row r="53" spans="11:32" ht="15" thickBot="1">
      <c r="N53" s="361" t="s">
        <v>37</v>
      </c>
      <c r="O53" s="362"/>
      <c r="P53" s="110">
        <f t="shared" ref="P53:U54" si="16">P5</f>
        <v>0</v>
      </c>
      <c r="Q53" s="110">
        <f t="shared" si="16"/>
        <v>0</v>
      </c>
      <c r="R53" s="110">
        <f t="shared" si="16"/>
        <v>0</v>
      </c>
      <c r="S53" s="110">
        <f t="shared" si="16"/>
        <v>0</v>
      </c>
      <c r="T53" s="110">
        <f t="shared" si="16"/>
        <v>0</v>
      </c>
      <c r="U53" s="110">
        <f t="shared" si="16"/>
        <v>0</v>
      </c>
      <c r="V53" s="110"/>
      <c r="W53" s="129">
        <f>W43</f>
        <v>42.483333333333334</v>
      </c>
      <c r="X53" s="99" t="s">
        <v>37</v>
      </c>
      <c r="Y53" s="100">
        <f>AVERAGE(P53:V53)</f>
        <v>0</v>
      </c>
      <c r="Z53" s="95">
        <f>STDEV(P54:V54)</f>
        <v>0</v>
      </c>
      <c r="AA53" s="357" t="e">
        <f>AA5</f>
        <v>#DIV/0!</v>
      </c>
      <c r="AB53" s="325">
        <f>((Y53*100)/W53)-100</f>
        <v>-100</v>
      </c>
      <c r="AC53" s="327" t="s">
        <v>40</v>
      </c>
      <c r="AD53" s="340">
        <f>Y54-W54</f>
        <v>-222.66666666666666</v>
      </c>
      <c r="AE53" s="327" t="s">
        <v>80</v>
      </c>
      <c r="AF53" s="340" t="e">
        <f>Y57-W57</f>
        <v>#DIV/0!</v>
      </c>
    </row>
    <row r="54" spans="11:32" ht="15" thickBot="1">
      <c r="N54" s="363" t="s">
        <v>38</v>
      </c>
      <c r="O54" s="364"/>
      <c r="P54" s="111">
        <f t="shared" si="16"/>
        <v>0</v>
      </c>
      <c r="Q54" s="111">
        <f t="shared" si="16"/>
        <v>0</v>
      </c>
      <c r="R54" s="111">
        <f t="shared" si="16"/>
        <v>0</v>
      </c>
      <c r="S54" s="111">
        <f t="shared" si="16"/>
        <v>0</v>
      </c>
      <c r="T54" s="111">
        <f t="shared" si="16"/>
        <v>0</v>
      </c>
      <c r="U54" s="111">
        <f t="shared" si="16"/>
        <v>0</v>
      </c>
      <c r="V54" s="111"/>
      <c r="W54" s="130">
        <f>W44</f>
        <v>222.66666666666666</v>
      </c>
      <c r="X54" s="101" t="s">
        <v>38</v>
      </c>
      <c r="Y54" s="104">
        <f>AVERAGE(P55:V55)</f>
        <v>0</v>
      </c>
      <c r="Z54" s="95">
        <f>STDEV(P55:V55)</f>
        <v>0</v>
      </c>
      <c r="AA54" s="358"/>
      <c r="AB54" s="326"/>
      <c r="AC54" s="328"/>
      <c r="AD54" s="341"/>
      <c r="AE54" s="328"/>
      <c r="AF54" s="341"/>
    </row>
    <row r="55" spans="11:32" ht="15" customHeight="1" thickBot="1">
      <c r="N55" s="359" t="s">
        <v>39</v>
      </c>
      <c r="O55" s="360"/>
      <c r="P55" s="112">
        <f>S7</f>
        <v>0</v>
      </c>
      <c r="Q55" s="112">
        <f>T7</f>
        <v>0</v>
      </c>
      <c r="R55" s="112">
        <f>U7</f>
        <v>0</v>
      </c>
      <c r="S55" s="112">
        <f>S7</f>
        <v>0</v>
      </c>
      <c r="T55" s="112">
        <f>T7</f>
        <v>0</v>
      </c>
      <c r="U55" s="112">
        <f>U7</f>
        <v>0</v>
      </c>
      <c r="V55" s="112"/>
      <c r="W55" s="132">
        <f>W45</f>
        <v>588</v>
      </c>
      <c r="X55" s="98" t="s">
        <v>39</v>
      </c>
      <c r="Y55" s="105">
        <f>AVERAGE(P55:V55)</f>
        <v>0</v>
      </c>
      <c r="Z55" s="95" t="e">
        <f>STDEV(P56:V56)</f>
        <v>#DIV/0!</v>
      </c>
      <c r="AA55" s="329" t="e">
        <f>AA7</f>
        <v>#DIV/0!</v>
      </c>
      <c r="AB55" s="325">
        <f>Y53/W53</f>
        <v>0</v>
      </c>
      <c r="AC55" s="333" t="s">
        <v>116</v>
      </c>
      <c r="AD55" s="325">
        <f>((Y54*100)/W54)-100</f>
        <v>-100</v>
      </c>
      <c r="AE55" s="327" t="s">
        <v>40</v>
      </c>
      <c r="AF55" s="325" t="e">
        <f>((Y57*100)/W57)-100</f>
        <v>#DIV/0!</v>
      </c>
    </row>
    <row r="56" spans="11:32" ht="15" customHeight="1" thickBot="1">
      <c r="N56" s="365" t="s">
        <v>41</v>
      </c>
      <c r="O56" s="366"/>
      <c r="P56" s="114" t="e">
        <f t="shared" ref="P56:U56" si="17">P55/P54</f>
        <v>#DIV/0!</v>
      </c>
      <c r="Q56" s="114" t="e">
        <f t="shared" si="17"/>
        <v>#DIV/0!</v>
      </c>
      <c r="R56" s="114" t="e">
        <f t="shared" si="17"/>
        <v>#DIV/0!</v>
      </c>
      <c r="S56" s="114" t="e">
        <f t="shared" si="17"/>
        <v>#DIV/0!</v>
      </c>
      <c r="T56" s="114" t="e">
        <f t="shared" si="17"/>
        <v>#DIV/0!</v>
      </c>
      <c r="U56" s="115" t="e">
        <f t="shared" si="17"/>
        <v>#DIV/0!</v>
      </c>
      <c r="V56" s="115"/>
      <c r="W56" s="66">
        <f>W8</f>
        <v>2.6741071428571428</v>
      </c>
      <c r="X56" s="102" t="s">
        <v>42</v>
      </c>
      <c r="Y56" s="103" t="e">
        <f>AVERAGE(P56:V56)</f>
        <v>#DIV/0!</v>
      </c>
      <c r="Z56" s="95" t="e">
        <f>STDEV(P57:V57)</f>
        <v>#DIV/0!</v>
      </c>
      <c r="AA56" s="330"/>
      <c r="AB56" s="326"/>
      <c r="AC56" s="334"/>
      <c r="AD56" s="326"/>
      <c r="AE56" s="328"/>
      <c r="AF56" s="326"/>
    </row>
    <row r="57" spans="11:32" ht="15" thickBot="1">
      <c r="N57" s="367" t="s">
        <v>43</v>
      </c>
      <c r="O57" s="368"/>
      <c r="P57" s="102" t="e">
        <f>((P53)*10)/P54</f>
        <v>#DIV/0!</v>
      </c>
      <c r="Q57" s="102" t="e">
        <f t="shared" ref="Q57:U57" si="18">((Q53)*10)/Q54</f>
        <v>#DIV/0!</v>
      </c>
      <c r="R57" s="102" t="e">
        <f t="shared" si="18"/>
        <v>#DIV/0!</v>
      </c>
      <c r="S57" s="102" t="e">
        <f t="shared" si="18"/>
        <v>#DIV/0!</v>
      </c>
      <c r="T57" s="102" t="e">
        <f t="shared" si="18"/>
        <v>#DIV/0!</v>
      </c>
      <c r="U57" s="102" t="e">
        <f t="shared" si="18"/>
        <v>#DIV/0!</v>
      </c>
      <c r="V57" s="102"/>
      <c r="W57" s="61">
        <f>W9</f>
        <v>1.9821428571428572</v>
      </c>
      <c r="X57" s="102" t="s">
        <v>43</v>
      </c>
      <c r="Y57" s="102" t="e">
        <f>AVERAGE(P57:V57)</f>
        <v>#DIV/0!</v>
      </c>
      <c r="Z57" s="94"/>
      <c r="AA57" s="46"/>
      <c r="AB57" s="320" t="s">
        <v>115</v>
      </c>
      <c r="AC57" s="321"/>
      <c r="AD57" s="321"/>
      <c r="AE57" s="321"/>
      <c r="AF57" s="322"/>
    </row>
    <row r="58" spans="11:32" ht="13.5" thickBot="1"/>
    <row r="59" spans="11:32" s="140" customFormat="1" ht="13.5" thickBot="1">
      <c r="K59" s="48"/>
      <c r="O59" s="377" t="s">
        <v>89</v>
      </c>
      <c r="P59" s="378"/>
      <c r="Q59" s="379"/>
      <c r="T59" s="377" t="s">
        <v>88</v>
      </c>
      <c r="U59" s="378"/>
      <c r="V59" s="379"/>
    </row>
    <row r="60" spans="11:32" ht="15.75" customHeight="1" thickBot="1">
      <c r="N60" s="369" t="s">
        <v>87</v>
      </c>
      <c r="O60" s="380"/>
      <c r="P60" s="381"/>
      <c r="Q60" s="382"/>
      <c r="R60" s="140"/>
      <c r="S60" s="140"/>
      <c r="T60" s="380"/>
      <c r="U60" s="381"/>
      <c r="V60" s="382"/>
    </row>
    <row r="61" spans="11:32" ht="15.75" customHeight="1" thickBot="1">
      <c r="N61" s="370"/>
      <c r="O61" s="143" t="s">
        <v>81</v>
      </c>
      <c r="P61" s="142" t="s">
        <v>82</v>
      </c>
      <c r="Q61" s="142" t="s">
        <v>86</v>
      </c>
      <c r="R61" s="359" t="s">
        <v>109</v>
      </c>
      <c r="S61" s="360"/>
      <c r="T61" s="143" t="s">
        <v>81</v>
      </c>
      <c r="U61" s="142" t="s">
        <v>82</v>
      </c>
      <c r="V61" s="142" t="s">
        <v>86</v>
      </c>
    </row>
    <row r="62" spans="11:32" ht="15" thickBot="1">
      <c r="N62" s="110">
        <f>W33</f>
        <v>42.483333333333334</v>
      </c>
      <c r="O62" s="137">
        <f>Y33</f>
        <v>0</v>
      </c>
      <c r="P62" s="137">
        <f>Y43</f>
        <v>0</v>
      </c>
      <c r="Q62" s="137">
        <f>Y53</f>
        <v>0</v>
      </c>
      <c r="R62" s="361" t="s">
        <v>37</v>
      </c>
      <c r="S62" s="362"/>
      <c r="T62" s="139">
        <f>((O62*100)/N62)-100</f>
        <v>-100</v>
      </c>
      <c r="U62" s="139">
        <f>((P62*100)/N62)-100</f>
        <v>-100</v>
      </c>
      <c r="V62" s="139">
        <f>((Q62*100)/N62)-100</f>
        <v>-100</v>
      </c>
    </row>
    <row r="63" spans="11:32" ht="15" thickBot="1">
      <c r="N63" s="111">
        <f>W34</f>
        <v>222.66666666666666</v>
      </c>
      <c r="O63" s="138">
        <f>Y34</f>
        <v>0</v>
      </c>
      <c r="P63" s="138">
        <f>Y44</f>
        <v>0</v>
      </c>
      <c r="Q63" s="138">
        <f>Y54</f>
        <v>0</v>
      </c>
      <c r="R63" s="363" t="s">
        <v>38</v>
      </c>
      <c r="S63" s="364"/>
      <c r="T63" s="139">
        <f>((O63*100)/N63)-100</f>
        <v>-100</v>
      </c>
      <c r="U63" s="139">
        <f>((P63*100)/N63)-100</f>
        <v>-100</v>
      </c>
      <c r="V63" s="139">
        <f>((Q63*100)/N63)-100</f>
        <v>-100</v>
      </c>
    </row>
    <row r="64" spans="11:32" ht="15" thickBot="1">
      <c r="N64" s="136">
        <f>W35</f>
        <v>588</v>
      </c>
      <c r="O64" s="105">
        <f>Y35</f>
        <v>0</v>
      </c>
      <c r="P64" s="105">
        <f>Y45</f>
        <v>0</v>
      </c>
      <c r="Q64" s="105">
        <f>Y55</f>
        <v>0</v>
      </c>
      <c r="R64" s="359" t="s">
        <v>39</v>
      </c>
      <c r="S64" s="360"/>
      <c r="T64" s="139">
        <f>((O64*100)/N64)-100</f>
        <v>-100</v>
      </c>
      <c r="U64" s="139">
        <f>((P64*100)/N64)-100</f>
        <v>-100</v>
      </c>
      <c r="V64" s="139">
        <f>((Q64*100)/N64)-100</f>
        <v>-100</v>
      </c>
    </row>
    <row r="65" spans="14:22" ht="15" thickBot="1">
      <c r="N65" s="114">
        <f>W36</f>
        <v>2.6741071428571428</v>
      </c>
      <c r="O65" s="114" t="e">
        <f>Y36</f>
        <v>#DIV/0!</v>
      </c>
      <c r="P65" s="114" t="e">
        <f>Y46</f>
        <v>#DIV/0!</v>
      </c>
      <c r="Q65" s="114" t="e">
        <f>Y56</f>
        <v>#DIV/0!</v>
      </c>
      <c r="R65" s="365" t="s">
        <v>41</v>
      </c>
      <c r="S65" s="366"/>
      <c r="T65" s="139" t="e">
        <f>((O65*100)/N65)-100</f>
        <v>#DIV/0!</v>
      </c>
      <c r="U65" s="139" t="e">
        <f>((P65*100)/N65)-100</f>
        <v>#DIV/0!</v>
      </c>
      <c r="V65" s="139" t="e">
        <f>((Q65*100)/N65)-100</f>
        <v>#DIV/0!</v>
      </c>
    </row>
    <row r="66" spans="14:22" ht="15" thickBot="1">
      <c r="N66" s="102">
        <f>W37</f>
        <v>1.9821428571428572</v>
      </c>
      <c r="O66" s="102" t="e">
        <f>Y37</f>
        <v>#DIV/0!</v>
      </c>
      <c r="P66" s="102" t="e">
        <f>Y47</f>
        <v>#DIV/0!</v>
      </c>
      <c r="Q66" s="102" t="e">
        <f>Y57</f>
        <v>#DIV/0!</v>
      </c>
      <c r="R66" s="367" t="s">
        <v>43</v>
      </c>
      <c r="S66" s="368"/>
      <c r="T66" s="141" t="e">
        <f>((O66*100)/N66)-100</f>
        <v>#DIV/0!</v>
      </c>
      <c r="U66" s="141" t="e">
        <f>((P66*100)/N66)-100</f>
        <v>#DIV/0!</v>
      </c>
      <c r="V66" s="141" t="e">
        <f>((Q66*100)/N66)-100</f>
        <v>#DIV/0!</v>
      </c>
    </row>
  </sheetData>
  <mergeCells count="111">
    <mergeCell ref="N30:V31"/>
    <mergeCell ref="N40:V41"/>
    <mergeCell ref="N50:V51"/>
    <mergeCell ref="W30:W32"/>
    <mergeCell ref="W40:W42"/>
    <mergeCell ref="W50:W52"/>
    <mergeCell ref="W2:W4"/>
    <mergeCell ref="T59:V60"/>
    <mergeCell ref="O59:Q60"/>
    <mergeCell ref="N52:O52"/>
    <mergeCell ref="N47:O47"/>
    <mergeCell ref="B2:V3"/>
    <mergeCell ref="N42:O42"/>
    <mergeCell ref="R65:S65"/>
    <mergeCell ref="R66:S66"/>
    <mergeCell ref="N57:O57"/>
    <mergeCell ref="R61:S61"/>
    <mergeCell ref="R62:S62"/>
    <mergeCell ref="R63:S63"/>
    <mergeCell ref="R64:S64"/>
    <mergeCell ref="AF53:AF54"/>
    <mergeCell ref="N54:O54"/>
    <mergeCell ref="N55:O55"/>
    <mergeCell ref="AA55:AA56"/>
    <mergeCell ref="AB55:AB56"/>
    <mergeCell ref="AC55:AC56"/>
    <mergeCell ref="AD55:AD56"/>
    <mergeCell ref="AE55:AE56"/>
    <mergeCell ref="AF55:AF56"/>
    <mergeCell ref="N56:O56"/>
    <mergeCell ref="AB57:AF57"/>
    <mergeCell ref="N60:N61"/>
    <mergeCell ref="X52:Y52"/>
    <mergeCell ref="AB52:AC52"/>
    <mergeCell ref="AD52:AE52"/>
    <mergeCell ref="N53:O53"/>
    <mergeCell ref="AA53:AA54"/>
    <mergeCell ref="AB53:AB54"/>
    <mergeCell ref="AC53:AC54"/>
    <mergeCell ref="AD53:AD54"/>
    <mergeCell ref="AE53:AE54"/>
    <mergeCell ref="AB50:AF50"/>
    <mergeCell ref="AB51:AC51"/>
    <mergeCell ref="AD51:AE51"/>
    <mergeCell ref="AE43:AE44"/>
    <mergeCell ref="AF43:AF44"/>
    <mergeCell ref="N44:O44"/>
    <mergeCell ref="N45:O45"/>
    <mergeCell ref="AA45:AA46"/>
    <mergeCell ref="AB45:AB46"/>
    <mergeCell ref="AC45:AC46"/>
    <mergeCell ref="AD45:AD46"/>
    <mergeCell ref="AE45:AE46"/>
    <mergeCell ref="AF45:AF46"/>
    <mergeCell ref="N46:O46"/>
    <mergeCell ref="N43:O43"/>
    <mergeCell ref="AA43:AA44"/>
    <mergeCell ref="AB43:AB44"/>
    <mergeCell ref="AC43:AC44"/>
    <mergeCell ref="AD43:AD44"/>
    <mergeCell ref="AB47:AF47"/>
    <mergeCell ref="X42:Y42"/>
    <mergeCell ref="AB42:AC42"/>
    <mergeCell ref="AD42:AE42"/>
    <mergeCell ref="N32:O32"/>
    <mergeCell ref="N33:O33"/>
    <mergeCell ref="N34:O34"/>
    <mergeCell ref="N36:O36"/>
    <mergeCell ref="N37:O37"/>
    <mergeCell ref="N35:O35"/>
    <mergeCell ref="AB37:AF37"/>
    <mergeCell ref="AB33:AB34"/>
    <mergeCell ref="AC33:AC34"/>
    <mergeCell ref="AD33:AD34"/>
    <mergeCell ref="AE33:AE34"/>
    <mergeCell ref="AF33:AF34"/>
    <mergeCell ref="AA35:AA36"/>
    <mergeCell ref="AB35:AB36"/>
    <mergeCell ref="AC35:AC36"/>
    <mergeCell ref="AD35:AD36"/>
    <mergeCell ref="AE35:AE36"/>
    <mergeCell ref="AF35:AF36"/>
    <mergeCell ref="X32:Y32"/>
    <mergeCell ref="AB32:AC32"/>
    <mergeCell ref="AB2:AF2"/>
    <mergeCell ref="AD3:AE3"/>
    <mergeCell ref="AD4:AE4"/>
    <mergeCell ref="AE5:AE6"/>
    <mergeCell ref="AF5:AF6"/>
    <mergeCell ref="AB9:AF9"/>
    <mergeCell ref="AA5:AA6"/>
    <mergeCell ref="AB5:AB6"/>
    <mergeCell ref="AC5:AC6"/>
    <mergeCell ref="AD5:AD6"/>
    <mergeCell ref="AA7:AA8"/>
    <mergeCell ref="AB7:AB8"/>
    <mergeCell ref="AC7:AC8"/>
    <mergeCell ref="AD7:AD8"/>
    <mergeCell ref="AB30:AF30"/>
    <mergeCell ref="AB31:AC31"/>
    <mergeCell ref="AD31:AE31"/>
    <mergeCell ref="AE7:AE8"/>
    <mergeCell ref="AF7:AF8"/>
    <mergeCell ref="AB40:AF40"/>
    <mergeCell ref="AB41:AC41"/>
    <mergeCell ref="AB3:AC3"/>
    <mergeCell ref="X4:Y4"/>
    <mergeCell ref="AB4:AC4"/>
    <mergeCell ref="AD41:AE41"/>
    <mergeCell ref="AD32:AE32"/>
    <mergeCell ref="AA33:AA34"/>
  </mergeCells>
  <printOptions horizontalCentered="1" verticalCentered="1"/>
  <pageMargins left="0" right="0" top="0" bottom="0" header="0" footer="0"/>
  <pageSetup paperSize="9" scale="44" orientation="portrait" horizontalDpi="4294967294" verticalDpi="360" r:id="rId1"/>
  <headerFooter alignWithMargins="0">
    <oddFooter xml:space="preserve">&amp;R&amp;"Arial,Negrita Cursiva"Prof. Coria Fernando (UNLP)
 Prof. Masse Juan Manue (U.N.L.P)(U.N.Ca)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SaltosSimples</vt:lpstr>
      <vt:lpstr>SaltosRepetidosIntermitentes</vt:lpstr>
      <vt:lpstr>15" CMJr</vt:lpstr>
      <vt:lpstr>SaltosRepetidosIntermitentes!Área_de_impresión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2013-03-09T17:53:18Z</dcterms:modified>
</cp:coreProperties>
</file>